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9690" windowHeight="7050" firstSheet="1" activeTab="1"/>
  </bookViews>
  <sheets>
    <sheet name="Notes" sheetId="12" r:id="rId1"/>
    <sheet name="Input Data" sheetId="1" r:id="rId2"/>
    <sheet name="Tax Invoice" sheetId="9" r:id="rId3"/>
    <sheet name="Scales" sheetId="3" r:id="rId4"/>
    <sheet name="Previous Payments" sheetId="2" r:id="rId5"/>
    <sheet name="Trip Sheet" sheetId="13" r:id="rId6"/>
    <sheet name="Travelling &amp; Subsistance" sheetId="5" r:id="rId7"/>
    <sheet name="Typing, Duplicating, &amp; Printing" sheetId="6" r:id="rId8"/>
    <sheet name="Time Based" sheetId="4" r:id="rId9"/>
    <sheet name="Site staff &amp; Other" sheetId="7" r:id="rId10"/>
    <sheet name="Non Taxable" sheetId="8" r:id="rId11"/>
    <sheet name="Summary A3" sheetId="14" r:id="rId12"/>
  </sheets>
  <definedNames>
    <definedName name="_xlnm.Print_Area" localSheetId="1">'Input Data'!$A$1:$H$38</definedName>
    <definedName name="_xlnm.Print_Area" localSheetId="0">Notes!$A$1:$B$64</definedName>
    <definedName name="_xlnm.Print_Area" localSheetId="9">'Site staff &amp; Other'!$A$1:$H$59</definedName>
    <definedName name="_xlnm.Print_Area" localSheetId="2">'Tax Invoice'!$A$1:$O$70</definedName>
    <definedName name="_xlnm.Print_Area" localSheetId="8">'Time Based'!$A$1:$H$43</definedName>
    <definedName name="_xlnm.Print_Area" localSheetId="6">'Travelling &amp; Subsistance'!$A$1:$J$60</definedName>
    <definedName name="SCALE_1997B">Scales!$B$47:$E$53</definedName>
    <definedName name="SCALE_1997E">Scales!$B$35:$E$44</definedName>
    <definedName name="SCALE_1997QS">Scales!$B$56:$E$62</definedName>
    <definedName name="SCALE_1998B">Scales!$B$15:$E$21</definedName>
    <definedName name="SCALE_1998E">Scales!$B$3:$E$12</definedName>
    <definedName name="SCALE_1998QS">Scales!$B$24:$E$30</definedName>
    <definedName name="SCALE_2000B">Scales!$G$15:$J$21</definedName>
    <definedName name="SCALE_2000E">Scales!$G$3:$J$12</definedName>
    <definedName name="SCALE_2000QS">Scales!$G$24:$J$30</definedName>
    <definedName name="SCALE_2002B">Scales!$L$15:$O$21</definedName>
    <definedName name="SCALE_2002E">Scales!$L$3:$O$12</definedName>
    <definedName name="SCALE_2002QS">Scales!$L$24:$O$30</definedName>
  </definedNames>
  <calcPr calcId="145621"/>
</workbook>
</file>

<file path=xl/calcChain.xml><?xml version="1.0" encoding="utf-8"?>
<calcChain xmlns="http://schemas.openxmlformats.org/spreadsheetml/2006/main">
  <c r="H16" i="5" l="1"/>
  <c r="H15" i="5"/>
  <c r="J15" i="5" s="1"/>
  <c r="H14" i="5"/>
  <c r="J14" i="5" s="1"/>
  <c r="H13" i="5"/>
  <c r="H12" i="5"/>
  <c r="H11" i="5"/>
  <c r="J11" i="5" s="1"/>
  <c r="H10" i="5"/>
  <c r="J10" i="5" s="1"/>
  <c r="H9" i="5"/>
  <c r="H8" i="5"/>
  <c r="H7" i="5"/>
  <c r="J7" i="5" s="1"/>
  <c r="H33" i="5"/>
  <c r="J33" i="5" s="1"/>
  <c r="H32" i="5"/>
  <c r="H31" i="5"/>
  <c r="H30" i="5"/>
  <c r="H29" i="5"/>
  <c r="J29" i="5" s="1"/>
  <c r="H28" i="5"/>
  <c r="J28" i="5" s="1"/>
  <c r="H27" i="5"/>
  <c r="H26" i="5"/>
  <c r="H25" i="5"/>
  <c r="J25" i="5" s="1"/>
  <c r="H24" i="5"/>
  <c r="F9" i="14"/>
  <c r="H3" i="8"/>
  <c r="G3" i="7"/>
  <c r="G3" i="4"/>
  <c r="H3" i="6"/>
  <c r="G3" i="5"/>
  <c r="J5" i="13"/>
  <c r="F2" i="2"/>
  <c r="M10" i="9"/>
  <c r="M9" i="9"/>
  <c r="A85" i="12"/>
  <c r="J50" i="14"/>
  <c r="H50" i="14"/>
  <c r="L49" i="14"/>
  <c r="L55" i="14" s="1"/>
  <c r="J47" i="14"/>
  <c r="L47" i="14" s="1"/>
  <c r="H47" i="14"/>
  <c r="L38" i="14"/>
  <c r="J38" i="14"/>
  <c r="H38" i="14"/>
  <c r="J29" i="14"/>
  <c r="L29" i="14" s="1"/>
  <c r="H29" i="14"/>
  <c r="O60" i="13"/>
  <c r="N44" i="13"/>
  <c r="H43" i="13"/>
  <c r="O43" i="13" s="1"/>
  <c r="O45" i="13" s="1"/>
  <c r="O61" i="13" s="1"/>
  <c r="M36" i="13"/>
  <c r="O36" i="13" s="1"/>
  <c r="O37" i="13" s="1"/>
  <c r="J36" i="13"/>
  <c r="F36" i="13"/>
  <c r="F37" i="13" s="1"/>
  <c r="F35" i="13"/>
  <c r="F34" i="13"/>
  <c r="F33" i="13"/>
  <c r="O16" i="13"/>
  <c r="C16" i="1"/>
  <c r="I8" i="9"/>
  <c r="E23" i="1"/>
  <c r="C7" i="1"/>
  <c r="G38" i="1"/>
  <c r="C13" i="1"/>
  <c r="I18" i="8"/>
  <c r="I20" i="8"/>
  <c r="O59" i="9" s="1"/>
  <c r="O3" i="9"/>
  <c r="D18" i="1"/>
  <c r="C18" i="1" s="1"/>
  <c r="C17" i="1"/>
  <c r="F28" i="1"/>
  <c r="B18" i="3"/>
  <c r="B16" i="3"/>
  <c r="B27" i="3"/>
  <c r="B25" i="3"/>
  <c r="G16" i="1"/>
  <c r="C13" i="9" s="1"/>
  <c r="J16" i="5"/>
  <c r="J13" i="5"/>
  <c r="J12" i="5"/>
  <c r="J9" i="5"/>
  <c r="J8" i="5"/>
  <c r="J32" i="5"/>
  <c r="J31" i="5"/>
  <c r="J30" i="5"/>
  <c r="J27" i="5"/>
  <c r="J26" i="5"/>
  <c r="L11" i="9"/>
  <c r="E33" i="1"/>
  <c r="E19" i="1"/>
  <c r="B21" i="3"/>
  <c r="B20" i="3"/>
  <c r="B19" i="3"/>
  <c r="B17" i="3"/>
  <c r="B30" i="3"/>
  <c r="B29" i="3"/>
  <c r="B28" i="3"/>
  <c r="C25" i="3"/>
  <c r="B26" i="3"/>
  <c r="B12" i="3"/>
  <c r="B11" i="3"/>
  <c r="B10" i="3"/>
  <c r="B9" i="3"/>
  <c r="B8" i="3"/>
  <c r="B7" i="3"/>
  <c r="B6" i="3"/>
  <c r="B5" i="3"/>
  <c r="B4" i="3"/>
  <c r="I2" i="9"/>
  <c r="I9" i="9"/>
  <c r="H11" i="4"/>
  <c r="H12" i="4"/>
  <c r="H13" i="4"/>
  <c r="H14" i="4"/>
  <c r="H15" i="4"/>
  <c r="H16" i="4"/>
  <c r="H17" i="4"/>
  <c r="H18" i="4"/>
  <c r="H19" i="4"/>
  <c r="H20" i="4"/>
  <c r="H28" i="4"/>
  <c r="H29" i="4"/>
  <c r="H30" i="4"/>
  <c r="H31" i="4"/>
  <c r="H32" i="4"/>
  <c r="H33" i="4"/>
  <c r="H34" i="4"/>
  <c r="H35" i="4"/>
  <c r="H36" i="4"/>
  <c r="H37" i="4"/>
  <c r="H38" i="4"/>
  <c r="H39" i="4"/>
  <c r="H40" i="4"/>
  <c r="H41" i="4"/>
  <c r="J46" i="5"/>
  <c r="J57" i="5"/>
  <c r="I43" i="6"/>
  <c r="I44" i="6"/>
  <c r="I45" i="6"/>
  <c r="I46" i="6"/>
  <c r="I47" i="6"/>
  <c r="I48" i="6"/>
  <c r="I49" i="6"/>
  <c r="I50" i="6"/>
  <c r="I51" i="6"/>
  <c r="I52" i="6"/>
  <c r="I53" i="6"/>
  <c r="I54" i="6"/>
  <c r="I55" i="6"/>
  <c r="I32" i="6"/>
  <c r="I33" i="6"/>
  <c r="I39" i="6" s="1"/>
  <c r="I34" i="6"/>
  <c r="I35" i="6"/>
  <c r="I36" i="6"/>
  <c r="I37" i="6"/>
  <c r="I38" i="6"/>
  <c r="I19" i="6"/>
  <c r="I20" i="6"/>
  <c r="I21" i="6"/>
  <c r="I22" i="6"/>
  <c r="I23" i="6"/>
  <c r="I24" i="6"/>
  <c r="I25" i="6"/>
  <c r="I26" i="6"/>
  <c r="I27" i="6"/>
  <c r="I28" i="6"/>
  <c r="I8" i="6"/>
  <c r="I9" i="6"/>
  <c r="I10" i="6"/>
  <c r="I11" i="6"/>
  <c r="I15" i="6" s="1"/>
  <c r="I12" i="6"/>
  <c r="I13" i="6"/>
  <c r="I14" i="6"/>
  <c r="H7" i="7"/>
  <c r="H17" i="7" s="1"/>
  <c r="H8" i="7"/>
  <c r="H9" i="7"/>
  <c r="H10" i="7"/>
  <c r="H11" i="7"/>
  <c r="H12" i="7"/>
  <c r="H13" i="7"/>
  <c r="H14" i="7"/>
  <c r="H15" i="7"/>
  <c r="H16" i="7"/>
  <c r="H21" i="7"/>
  <c r="H22" i="7"/>
  <c r="H23" i="7"/>
  <c r="H24" i="7"/>
  <c r="H25" i="7"/>
  <c r="H26" i="7"/>
  <c r="H27" i="7"/>
  <c r="H31" i="7" s="1"/>
  <c r="A59" i="7" s="1"/>
  <c r="H28" i="7"/>
  <c r="H29" i="7"/>
  <c r="H30" i="7"/>
  <c r="H49" i="7"/>
  <c r="H56" i="7"/>
  <c r="M7" i="9"/>
  <c r="K7" i="9"/>
  <c r="C8" i="9"/>
  <c r="C10" i="9"/>
  <c r="L8" i="9"/>
  <c r="L12" i="9"/>
  <c r="M14" i="9"/>
  <c r="L13" i="9"/>
  <c r="B6" i="9"/>
  <c r="C12" i="9"/>
  <c r="C11" i="9"/>
  <c r="B7" i="9"/>
  <c r="B5" i="9"/>
  <c r="B4" i="9"/>
  <c r="C68" i="9"/>
  <c r="E42" i="2"/>
  <c r="L5" i="2"/>
  <c r="L42" i="2" s="1"/>
  <c r="E13" i="1"/>
  <c r="E14" i="1"/>
  <c r="G33" i="1"/>
  <c r="F33" i="1"/>
  <c r="C3" i="8"/>
  <c r="A13" i="12"/>
  <c r="A15" i="12"/>
  <c r="A17" i="12" s="1"/>
  <c r="A19" i="12" s="1"/>
  <c r="A21" i="12" s="1"/>
  <c r="A23" i="12" s="1"/>
  <c r="A25" i="12" s="1"/>
  <c r="A27" i="12" s="1"/>
  <c r="A29" i="12" s="1"/>
  <c r="A31" i="12" s="1"/>
  <c r="A33" i="12" s="1"/>
  <c r="A35" i="12" s="1"/>
  <c r="A44" i="12"/>
  <c r="A46" i="12" s="1"/>
  <c r="A48" i="12"/>
  <c r="A50" i="12" s="1"/>
  <c r="A52" i="12" s="1"/>
  <c r="A54" i="12" s="1"/>
  <c r="A56" i="12" s="1"/>
  <c r="A58" i="12" s="1"/>
  <c r="A60" i="12" s="1"/>
  <c r="A62" i="12" s="1"/>
  <c r="A64" i="12" s="1"/>
  <c r="C42" i="2"/>
  <c r="J5" i="2" s="1"/>
  <c r="J42" i="2"/>
  <c r="H7" i="2"/>
  <c r="H8" i="2"/>
  <c r="H9" i="2" s="1"/>
  <c r="H10" i="2" s="1"/>
  <c r="H11" i="2"/>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A6"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D2" i="2"/>
  <c r="C3" i="7"/>
  <c r="H35" i="7"/>
  <c r="H36" i="7"/>
  <c r="H37" i="7"/>
  <c r="H43" i="7" s="1"/>
  <c r="H38" i="7"/>
  <c r="H39" i="7"/>
  <c r="H40" i="7"/>
  <c r="H41" i="7"/>
  <c r="H42" i="7"/>
  <c r="D3" i="4"/>
  <c r="C3" i="5"/>
  <c r="D3" i="6"/>
  <c r="H29" i="1" l="1"/>
  <c r="K19" i="9" s="1"/>
  <c r="H30" i="1"/>
  <c r="H32" i="1"/>
  <c r="H31" i="1"/>
  <c r="H38" i="1"/>
  <c r="C23" i="1"/>
  <c r="S3" i="3"/>
  <c r="K38" i="9"/>
  <c r="I35" i="9"/>
  <c r="K25" i="9"/>
  <c r="H36" i="1"/>
  <c r="K35" i="9" s="1"/>
  <c r="I22" i="9"/>
  <c r="S4" i="3"/>
  <c r="A34" i="1"/>
  <c r="I38" i="9"/>
  <c r="H37" i="1"/>
  <c r="G38" i="9" s="1"/>
  <c r="U3" i="3"/>
  <c r="V3" i="3" s="1"/>
  <c r="G41" i="9"/>
  <c r="U4" i="3"/>
  <c r="J17" i="5"/>
  <c r="O47" i="9" s="1"/>
  <c r="J24" i="5"/>
  <c r="J34" i="5" s="1"/>
  <c r="J60" i="5"/>
  <c r="O51" i="9" s="1"/>
  <c r="L53" i="14"/>
  <c r="L54" i="14"/>
  <c r="L56" i="14" s="1"/>
  <c r="H54" i="14"/>
  <c r="H58" i="7"/>
  <c r="H59" i="7" s="1"/>
  <c r="O53" i="9" s="1"/>
  <c r="K2" i="2"/>
  <c r="C9" i="9"/>
  <c r="I25" i="9"/>
  <c r="G31" i="9"/>
  <c r="I19" i="9"/>
  <c r="I28" i="9"/>
  <c r="G25" i="9"/>
  <c r="H21" i="4"/>
  <c r="O46" i="9" s="1"/>
  <c r="I56" i="6"/>
  <c r="I58" i="6" s="1"/>
  <c r="O52" i="9" s="1"/>
  <c r="H42" i="4"/>
  <c r="O48" i="9" s="1"/>
  <c r="V4" i="3" l="1"/>
  <c r="H33" i="1"/>
  <c r="K39" i="9" s="1"/>
  <c r="K22" i="9"/>
  <c r="G22" i="9"/>
  <c r="K36" i="9"/>
  <c r="K28" i="9"/>
  <c r="E28" i="9"/>
  <c r="G28" i="9"/>
  <c r="O49" i="9"/>
  <c r="O54" i="9"/>
  <c r="D6" i="2"/>
  <c r="F6" i="2" s="1"/>
  <c r="D10" i="2"/>
  <c r="F10" i="2" s="1"/>
  <c r="D14" i="2"/>
  <c r="F14" i="2" s="1"/>
  <c r="D18" i="2"/>
  <c r="F18" i="2" s="1"/>
  <c r="D22" i="2"/>
  <c r="F22" i="2" s="1"/>
  <c r="D26" i="2"/>
  <c r="F26" i="2" s="1"/>
  <c r="D30" i="2"/>
  <c r="F30" i="2" s="1"/>
  <c r="D34" i="2"/>
  <c r="F34" i="2" s="1"/>
  <c r="D38" i="2"/>
  <c r="F38" i="2" s="1"/>
  <c r="K8" i="2"/>
  <c r="M8" i="2" s="1"/>
  <c r="K12" i="2"/>
  <c r="M12" i="2" s="1"/>
  <c r="K16" i="2"/>
  <c r="M16" i="2" s="1"/>
  <c r="K20" i="2"/>
  <c r="M20" i="2" s="1"/>
  <c r="K24" i="2"/>
  <c r="M24" i="2" s="1"/>
  <c r="K28" i="2"/>
  <c r="M28" i="2" s="1"/>
  <c r="K32" i="2"/>
  <c r="M32" i="2" s="1"/>
  <c r="K36" i="2"/>
  <c r="M36" i="2" s="1"/>
  <c r="K40" i="2"/>
  <c r="M40" i="2" s="1"/>
  <c r="D8" i="2"/>
  <c r="F8" i="2" s="1"/>
  <c r="D12" i="2"/>
  <c r="F12" i="2" s="1"/>
  <c r="D16" i="2"/>
  <c r="F16" i="2" s="1"/>
  <c r="D20" i="2"/>
  <c r="F20" i="2" s="1"/>
  <c r="D24" i="2"/>
  <c r="F24" i="2" s="1"/>
  <c r="D28" i="2"/>
  <c r="F28" i="2" s="1"/>
  <c r="D32" i="2"/>
  <c r="F32" i="2" s="1"/>
  <c r="D36" i="2"/>
  <c r="F36" i="2" s="1"/>
  <c r="D40" i="2"/>
  <c r="F40" i="2" s="1"/>
  <c r="K6" i="2"/>
  <c r="M6" i="2" s="1"/>
  <c r="K10" i="2"/>
  <c r="M10" i="2" s="1"/>
  <c r="K14" i="2"/>
  <c r="M14" i="2" s="1"/>
  <c r="K18" i="2"/>
  <c r="M18" i="2" s="1"/>
  <c r="K22" i="2"/>
  <c r="M22" i="2" s="1"/>
  <c r="K26" i="2"/>
  <c r="M26" i="2" s="1"/>
  <c r="K30" i="2"/>
  <c r="M30" i="2" s="1"/>
  <c r="K34" i="2"/>
  <c r="M34" i="2" s="1"/>
  <c r="K38" i="2"/>
  <c r="M38" i="2" s="1"/>
  <c r="D5" i="2"/>
  <c r="D9" i="2"/>
  <c r="F9" i="2" s="1"/>
  <c r="D13" i="2"/>
  <c r="F13" i="2" s="1"/>
  <c r="D17" i="2"/>
  <c r="F17" i="2" s="1"/>
  <c r="D21" i="2"/>
  <c r="F21" i="2" s="1"/>
  <c r="D25" i="2"/>
  <c r="F25" i="2" s="1"/>
  <c r="D29" i="2"/>
  <c r="F29" i="2" s="1"/>
  <c r="D33" i="2"/>
  <c r="F33" i="2" s="1"/>
  <c r="D37" i="2"/>
  <c r="F37" i="2" s="1"/>
  <c r="D41" i="2"/>
  <c r="F41" i="2" s="1"/>
  <c r="K7" i="2"/>
  <c r="M7" i="2" s="1"/>
  <c r="K11" i="2"/>
  <c r="M11" i="2" s="1"/>
  <c r="K15" i="2"/>
  <c r="M15" i="2" s="1"/>
  <c r="K19" i="2"/>
  <c r="M19" i="2" s="1"/>
  <c r="K23" i="2"/>
  <c r="M23" i="2" s="1"/>
  <c r="K27" i="2"/>
  <c r="M27" i="2" s="1"/>
  <c r="K31" i="2"/>
  <c r="M31" i="2" s="1"/>
  <c r="K35" i="2"/>
  <c r="M35" i="2" s="1"/>
  <c r="K39" i="2"/>
  <c r="M39" i="2" s="1"/>
  <c r="D7" i="2"/>
  <c r="F7" i="2" s="1"/>
  <c r="D23" i="2"/>
  <c r="F23" i="2" s="1"/>
  <c r="D39" i="2"/>
  <c r="F39" i="2" s="1"/>
  <c r="K17" i="2"/>
  <c r="M17" i="2" s="1"/>
  <c r="K33" i="2"/>
  <c r="M33" i="2" s="1"/>
  <c r="D11" i="2"/>
  <c r="F11" i="2" s="1"/>
  <c r="D27" i="2"/>
  <c r="F27" i="2" s="1"/>
  <c r="K21" i="2"/>
  <c r="M21" i="2" s="1"/>
  <c r="K37" i="2"/>
  <c r="M37" i="2" s="1"/>
  <c r="D15" i="2"/>
  <c r="F15" i="2" s="1"/>
  <c r="D31" i="2"/>
  <c r="F31" i="2" s="1"/>
  <c r="K9" i="2"/>
  <c r="M9" i="2" s="1"/>
  <c r="K25" i="2"/>
  <c r="M25" i="2" s="1"/>
  <c r="K41" i="2"/>
  <c r="M41" i="2" s="1"/>
  <c r="D19" i="2"/>
  <c r="F19" i="2" s="1"/>
  <c r="D35" i="2"/>
  <c r="F35" i="2" s="1"/>
  <c r="K13" i="2"/>
  <c r="M13" i="2" s="1"/>
  <c r="K29" i="2"/>
  <c r="M29" i="2" s="1"/>
  <c r="K23" i="9" l="1"/>
  <c r="K20" i="9"/>
  <c r="K29" i="9"/>
  <c r="K26" i="9"/>
  <c r="O15" i="9"/>
  <c r="K16" i="9" s="1"/>
  <c r="D42" i="2"/>
  <c r="K5" i="2" s="1"/>
  <c r="F5" i="2"/>
  <c r="F42" i="2" s="1"/>
  <c r="M31" i="9" l="1"/>
  <c r="I16" i="9"/>
  <c r="O16" i="9" s="1"/>
  <c r="M25" i="9" s="1"/>
  <c r="O25" i="9" s="1"/>
  <c r="I31" i="9"/>
  <c r="K41" i="9"/>
  <c r="M16" i="9"/>
  <c r="M41" i="9"/>
  <c r="K31" i="9"/>
  <c r="I41" i="9"/>
  <c r="K42" i="2"/>
  <c r="O56" i="9" s="1"/>
  <c r="M5" i="2"/>
  <c r="M42" i="2" s="1"/>
  <c r="O31" i="9" l="1"/>
  <c r="O41" i="9"/>
  <c r="M28" i="9"/>
  <c r="O28" i="9" s="1"/>
  <c r="M35" i="9"/>
  <c r="O35" i="9" s="1"/>
  <c r="M38" i="9"/>
  <c r="O38" i="9" s="1"/>
  <c r="M19" i="9"/>
  <c r="O19" i="9" s="1"/>
  <c r="M22" i="9"/>
  <c r="O22" i="9" s="1"/>
  <c r="O43" i="9" l="1"/>
  <c r="O33" i="9"/>
  <c r="O44" i="9" l="1"/>
  <c r="O55" i="9" s="1"/>
  <c r="I57" i="9" s="1"/>
  <c r="O57" i="9" l="1"/>
  <c r="K58" i="9" s="1"/>
  <c r="O58" i="9" s="1"/>
  <c r="O60" i="9" s="1"/>
  <c r="I60" i="9"/>
</calcChain>
</file>

<file path=xl/comments1.xml><?xml version="1.0" encoding="utf-8"?>
<comments xmlns="http://schemas.openxmlformats.org/spreadsheetml/2006/main">
  <authors>
    <author>charles beaurain</author>
    <author>Charles Beaurain</author>
  </authors>
  <commentList>
    <comment ref="D13" authorId="0">
      <text>
        <r>
          <rPr>
            <b/>
            <sz val="10"/>
            <color indexed="81"/>
            <rFont val="Tahoma"/>
            <family val="2"/>
          </rPr>
          <t>charles beaurain:</t>
        </r>
        <r>
          <rPr>
            <sz val="10"/>
            <color indexed="81"/>
            <rFont val="Tahoma"/>
            <family val="2"/>
          </rPr>
          <t xml:space="preserve">
Type "None" if not registered otherwise insert the registration number.</t>
        </r>
      </text>
    </comment>
    <comment ref="E26" authorId="0">
      <text>
        <r>
          <rPr>
            <b/>
            <sz val="8"/>
            <color indexed="81"/>
            <rFont val="Tahoma"/>
            <family val="2"/>
          </rPr>
          <t>charles beaurain:</t>
        </r>
        <r>
          <rPr>
            <sz val="8"/>
            <color indexed="81"/>
            <rFont val="Tahoma"/>
            <family val="2"/>
          </rPr>
          <t xml:space="preserve">
Only ="Y" when specifically appointed to do BOQ.
</t>
        </r>
      </text>
    </comment>
    <comment ref="E29" authorId="1">
      <text>
        <r>
          <rPr>
            <b/>
            <sz val="8"/>
            <color indexed="81"/>
            <rFont val="Tahoma"/>
            <family val="2"/>
          </rPr>
          <t>Charles Beaurain:</t>
        </r>
        <r>
          <rPr>
            <sz val="8"/>
            <color indexed="81"/>
            <rFont val="Tahoma"/>
            <family val="2"/>
          </rPr>
          <t xml:space="preserve">
</t>
        </r>
        <r>
          <rPr>
            <sz val="11"/>
            <color indexed="81"/>
            <rFont val="Tahoma"/>
            <family val="2"/>
          </rPr>
          <t>This amount should include lifts and generators</t>
        </r>
        <r>
          <rPr>
            <sz val="8"/>
            <color indexed="81"/>
            <rFont val="Tahoma"/>
            <family val="2"/>
          </rPr>
          <t xml:space="preserve">
</t>
        </r>
      </text>
    </comment>
    <comment ref="F29" authorId="1">
      <text>
        <r>
          <rPr>
            <sz val="12"/>
            <color indexed="81"/>
            <rFont val="Tahoma"/>
            <family val="2"/>
          </rPr>
          <t>This amount should include lifts and generators</t>
        </r>
        <r>
          <rPr>
            <sz val="8"/>
            <color indexed="81"/>
            <rFont val="Tahoma"/>
            <family val="2"/>
          </rPr>
          <t xml:space="preserve">
</t>
        </r>
      </text>
    </comment>
    <comment ref="G36" authorId="1">
      <text>
        <r>
          <rPr>
            <sz val="12"/>
            <color indexed="81"/>
            <rFont val="Tahoma"/>
            <family val="2"/>
          </rPr>
          <t>This amount should include lifts and generators</t>
        </r>
      </text>
    </comment>
  </commentList>
</comments>
</file>

<file path=xl/comments2.xml><?xml version="1.0" encoding="utf-8"?>
<comments xmlns="http://schemas.openxmlformats.org/spreadsheetml/2006/main">
  <authors>
    <author>PWH</author>
  </authors>
  <commentList>
    <comment ref="H43"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PWH</author>
  </authors>
  <commentList>
    <comment ref="H60"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amount of all previous payments on this item here as well as on the Previous Payments sheet.</t>
        </r>
      </text>
    </comment>
  </commentList>
</comments>
</file>

<file path=xl/sharedStrings.xml><?xml version="1.0" encoding="utf-8"?>
<sst xmlns="http://schemas.openxmlformats.org/spreadsheetml/2006/main" count="706" uniqueCount="497">
  <si>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</si>
  <si>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</si>
  <si>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</si>
  <si>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</si>
  <si>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</si>
  <si>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</si>
  <si>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</si>
  <si>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</si>
  <si>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</si>
  <si>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</si>
  <si>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</si>
  <si>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</si>
  <si>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</si>
  <si>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</si>
  <si>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</si>
  <si>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</si>
  <si>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</si>
  <si>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</si>
  <si>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</si>
  <si>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</si>
  <si>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</si>
  <si>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</si>
  <si>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</si>
  <si>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</si>
  <si>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</si>
  <si>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TOTAL FEES DUE</t>
  </si>
  <si>
    <t>NOTE:</t>
  </si>
  <si>
    <t>x</t>
  </si>
  <si>
    <t>CHECKED BY</t>
  </si>
  <si>
    <t>Designation</t>
  </si>
  <si>
    <t>DATE :</t>
  </si>
  <si>
    <t>for</t>
  </si>
  <si>
    <t>EE</t>
  </si>
  <si>
    <t>BASIC FEE</t>
  </si>
  <si>
    <t>TOTAL FEES (c) TIME BASED</t>
  </si>
  <si>
    <t>DATE APPOINTED :</t>
  </si>
  <si>
    <t>TARIFF OF FEES TO APPLY :</t>
  </si>
  <si>
    <t>PREVIOUS PAYMENTS</t>
  </si>
  <si>
    <t>Attached to Claim No</t>
  </si>
  <si>
    <t>SCHEDULE V: TIME BASED FEES</t>
  </si>
  <si>
    <t>Approval</t>
  </si>
  <si>
    <t>Describe</t>
  </si>
  <si>
    <t>A</t>
  </si>
  <si>
    <t>D</t>
  </si>
  <si>
    <t>B</t>
  </si>
  <si>
    <t>E</t>
  </si>
  <si>
    <t>C</t>
  </si>
  <si>
    <t>F</t>
  </si>
  <si>
    <t>Name</t>
  </si>
  <si>
    <t>Task</t>
  </si>
  <si>
    <t>Reason</t>
  </si>
  <si>
    <t>Amount Claimed</t>
  </si>
  <si>
    <t xml:space="preserve"> Report: Time Based fees Total</t>
  </si>
  <si>
    <t>Other: Time Based fees Total</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</si>
  <si>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</si>
  <si>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</si>
  <si>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</si>
  <si>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</si>
  <si>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</si>
  <si>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</si>
  <si>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</si>
  <si>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</si>
  <si>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</si>
  <si>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</si>
  <si>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</si>
  <si>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</si>
  <si>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</si>
  <si>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</si>
  <si>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</si>
  <si>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</si>
  <si>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</si>
  <si>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</si>
  <si>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</si>
  <si>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</si>
  <si>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</si>
  <si>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</si>
  <si>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</si>
  <si>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</si>
  <si>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</si>
  <si>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</si>
  <si>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</si>
  <si>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</si>
  <si>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</si>
  <si>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</si>
  <si>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</si>
  <si>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</si>
  <si>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</si>
  <si>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Month</t>
  </si>
  <si>
    <t>Apporved Hours</t>
  </si>
  <si>
    <t>Claimed Hours</t>
  </si>
  <si>
    <t>B: Full Time Supervision</t>
  </si>
  <si>
    <t>Approved Remuneration</t>
  </si>
  <si>
    <t>Portion claimed</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</si>
  <si>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</si>
  <si>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</si>
  <si>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</si>
  <si>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</si>
  <si>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</si>
  <si>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</si>
  <si>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</si>
  <si>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</si>
  <si>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</si>
  <si>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</si>
  <si>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</si>
  <si>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</si>
  <si>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</si>
  <si>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</si>
  <si>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</si>
  <si>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</si>
  <si>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</si>
  <si>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</si>
  <si>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</si>
  <si>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</si>
  <si>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</si>
  <si>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</si>
  <si>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</si>
  <si>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</si>
  <si>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</si>
  <si>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</si>
  <si>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</si>
  <si>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</si>
  <si>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(EXCL VAT)</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</si>
  <si>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</si>
  <si>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</si>
  <si>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</si>
  <si>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</si>
  <si>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</si>
  <si>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</si>
  <si>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</si>
  <si>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</si>
  <si>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</si>
  <si>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xml:space="preserve">EE                          </t>
  </si>
  <si>
    <t>TOTAL VALUE OF ELECTRICAL WORK :</t>
  </si>
  <si>
    <t>+</t>
  </si>
  <si>
    <t>CLAIM</t>
  </si>
  <si>
    <t>TOTAL FOR CONSTRUCTION AND COMPLETION STAGE</t>
  </si>
  <si>
    <t xml:space="preserve"> Report: Time Based fees </t>
  </si>
  <si>
    <t>For DIRECTOR: Project Management</t>
  </si>
  <si>
    <t>TYPE OF PROJECT:</t>
  </si>
  <si>
    <t>TARIFF OF FEES TO APPLY</t>
  </si>
  <si>
    <t>SIGNED</t>
  </si>
  <si>
    <t>BILL OF QUANTITY BY CONSULTING ENGINEER (Y/N)</t>
  </si>
  <si>
    <t>VALUE FOR CALCULATION PURPOSES</t>
  </si>
  <si>
    <t>VALUE OF ALL ALTERATIONS TO EXISTING FACILITIES NOT AFFECTED BY ANY FACTOR OTHER THAN 1.25.</t>
  </si>
  <si>
    <t>VALUE OF DUPLICATES NOT AFFECTED BY ANY FACTOR OTHER THAN 0.25.</t>
  </si>
  <si>
    <t xml:space="preserve">VALUE OF ALL WORK COMPLETED, NOT AFFECTED BY ANY FACTORS </t>
  </si>
  <si>
    <t>VALUE OF ALL ALTERATIONS TO EXISTING FACILITIES COMPLETED, ONLY AFFECTED BY THE 1.25 FACTOR.</t>
  </si>
  <si>
    <t>TRAVELLING &amp; SUBSISTENCE CHARGES</t>
  </si>
  <si>
    <t>DUPLICATES NOT AFFECTED BY ANY FACTOR OTHER THAN .25.</t>
  </si>
  <si>
    <t>TOTAL FEES FOR PRELIMINARY DESIGN, DESIGN &amp; TENDER STAGE</t>
  </si>
  <si>
    <t>ADD: NON TAXABLE AMOUNT CLAIMED</t>
  </si>
  <si>
    <t>TOTAL PERCENTAGE BASED PROFESSIONAL FEES DUE (a) + (b)</t>
  </si>
  <si>
    <t>TOTAL FEES (d) EXPENSES AND COSTS (DISBURSEMENTS)</t>
  </si>
  <si>
    <t>FEES (d) EXPENSES AND COSTS (DISBURSEMENTS)</t>
  </si>
  <si>
    <t xml:space="preserve">FEES (c )TIME BASED FEES </t>
  </si>
  <si>
    <t>DATE OF INVOICE</t>
  </si>
  <si>
    <t xml:space="preserve">ELECTRICAL/ELECTRONIC ENGINEERING: </t>
  </si>
  <si>
    <t>Access to any cells within the workbook, which do not require to be populated, have been protected - do not try to access/open any uncoloured cells on any of the worksheets.</t>
  </si>
  <si>
    <t>Only coloured cells require input from the Consulting Engineer/Project manager</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</si>
  <si>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</si>
  <si>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</si>
  <si>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</si>
  <si>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</si>
  <si>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</si>
  <si>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</si>
  <si>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</si>
  <si>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FEES (a) PRELIMINARY DESIGN, DESIGN &amp; TENDER STAGES.</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</si>
  <si>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</si>
  <si>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Electronic engineering work</t>
    </r>
    <r>
      <rPr>
        <sz val="10"/>
        <rFont val="Arial"/>
        <family val="2"/>
      </rPr>
      <t xml:space="preserve"> is </t>
    </r>
    <r>
      <rPr>
        <b/>
        <sz val="10"/>
        <rFont val="Arial"/>
        <family val="2"/>
      </rPr>
      <t>not a separate discipline</t>
    </r>
    <r>
      <rPr>
        <sz val="10"/>
        <rFont val="Arial"/>
        <family val="2"/>
      </rPr>
      <t xml:space="preserve"> but one combined with Electrical engineering work.</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</si>
  <si>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</si>
  <si>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</si>
  <si>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</si>
  <si>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</si>
  <si>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Multi-tenant installations</t>
    </r>
    <r>
      <rPr>
        <sz val="10"/>
        <rFont val="Arial"/>
        <family val="2"/>
      </rPr>
      <t>: DPW is not involved in this situation, and this fee has been marked as N/A in order to avoid confusion</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</si>
  <si>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</si>
  <si>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</si>
  <si>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</si>
  <si>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</si>
  <si>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</si>
  <si>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t>GROUND RULES</t>
  </si>
  <si>
    <t>COMPANY REGISTRATION NUMBER</t>
  </si>
  <si>
    <t>WCS NO:</t>
  </si>
  <si>
    <t>WCS NO</t>
  </si>
  <si>
    <t>NOTES PERTAINING TO THE COMPLETION OF THE WORKBOOK.</t>
  </si>
  <si>
    <t>FEES CODE (YEAR)</t>
  </si>
  <si>
    <t>N</t>
  </si>
  <si>
    <t>DPW WCS NUMBER:</t>
  </si>
  <si>
    <t>DPW DRAWING NUMBER:</t>
  </si>
  <si>
    <t>Project Manager</t>
  </si>
  <si>
    <t>Telephone number</t>
  </si>
  <si>
    <t xml:space="preserve">PROJECT MANAGER: </t>
  </si>
  <si>
    <t>DEPARTMENTAL FILE NUMBER:</t>
  </si>
  <si>
    <r>
      <t xml:space="preserve">1. Time Based fees: Report stage </t>
    </r>
    <r>
      <rPr>
        <b/>
        <sz val="11"/>
        <color indexed="10"/>
        <rFont val="Arial"/>
        <family val="2"/>
      </rPr>
      <t>(Only if specifically appointed as such)</t>
    </r>
  </si>
  <si>
    <t>Tel</t>
  </si>
  <si>
    <t>Fax</t>
  </si>
  <si>
    <t>TELEPHONE &amp; FACSIMILE NUMBERS</t>
  </si>
  <si>
    <t>COMPANY REGISTRATION NO:</t>
  </si>
  <si>
    <t>DPW FILE NUMBER:</t>
  </si>
  <si>
    <r>
      <t xml:space="preserve">The </t>
    </r>
    <r>
      <rPr>
        <b/>
        <sz val="10"/>
        <rFont val="Arial"/>
        <family val="2"/>
      </rPr>
      <t>dates</t>
    </r>
    <r>
      <rPr>
        <sz val="10"/>
        <rFont val="Arial"/>
        <family val="2"/>
      </rPr>
      <t xml:space="preserve"> must be typed in as follows: dmmmyy i.e. "5aug05" </t>
    </r>
  </si>
  <si>
    <r>
      <t xml:space="preserve">When typing </t>
    </r>
    <r>
      <rPr>
        <b/>
        <sz val="10"/>
        <rFont val="Arial"/>
        <family val="2"/>
      </rPr>
      <t>amounts</t>
    </r>
    <r>
      <rPr>
        <sz val="10"/>
        <rFont val="Arial"/>
        <family val="2"/>
      </rPr>
      <t xml:space="preserve"> only type the value. No "R" in front and no spaces between the numbers.</t>
    </r>
  </si>
  <si>
    <t>FACSIMILE NO:</t>
  </si>
  <si>
    <r>
      <t xml:space="preserve">CONSTRUCTION AND COMPLETION STAGE. </t>
    </r>
    <r>
      <rPr>
        <b/>
        <i/>
        <sz val="12"/>
        <color indexed="10"/>
        <rFont val="Arial"/>
        <family val="2"/>
      </rPr>
      <t xml:space="preserve">ALL VALUES MUST INCLUDE RELEVANT PROPORTION OF P&amp;G AND CPA </t>
    </r>
  </si>
  <si>
    <r>
      <t xml:space="preserve">PRELIMINARY DESIGN AND DESIGN &amp; TENDER STAGES. </t>
    </r>
    <r>
      <rPr>
        <b/>
        <i/>
        <sz val="12"/>
        <color indexed="10"/>
        <rFont val="Arial"/>
        <family val="2"/>
      </rPr>
      <t>ALL VALUES MUST INCLUDE RELEVANT PROPORTION OF P&amp;G AND CPA DURING CONSTRUCTION STAGE.</t>
    </r>
  </si>
  <si>
    <t>TOTAL VALUE OF ALL ELECTRICAL WORK COMPLETED INCLUDING PROPORTION OF P&amp;G AND CPA</t>
  </si>
  <si>
    <t xml:space="preserve">BASIC FEE FOR WORK, INCLUDING ITEMS OF THE FIRST STRUCTURE OF A SERIES OF DUPLICATES, NOT AFFECTED BY ANY FACTORS. </t>
  </si>
  <si>
    <t>ALTERATIONS TO EXISTING FACILITIES NOT AFFECTED BY ANY FACTOR OTHER THAN 1.25.</t>
  </si>
  <si>
    <t>DUPLICATED EXISTING FACILITIES AFFECTED BY BOTH 0.25 &amp; 1.25 FACTORS.</t>
  </si>
  <si>
    <t>BASIC FEE FOR WORK NOT AFFECTED BY ANY FACTORS</t>
  </si>
  <si>
    <t>FEES (b) CONSTRUCTION AND COMPLETION STAGES</t>
  </si>
  <si>
    <t>VALUE OF DUPLICATED EXISTING FACILITIES AFFECTED BY BOTH 1.25 AND 0.25 FACTORS.</t>
  </si>
  <si>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quanity surveyor is appointed on the project. Quantity surveyors are responsible for all bills of quantities for all discplines on building projects.</t>
    </r>
  </si>
  <si>
    <t>Cellphone number</t>
  </si>
  <si>
    <t>Cell</t>
  </si>
  <si>
    <t>CONSTRUCTION MONITORING ONLY</t>
  </si>
  <si>
    <t>TAX INVOICE</t>
  </si>
  <si>
    <t xml:space="preserve">VALUE OF NEW WORK NOT AFFECTED BY ANY FACTORS. </t>
  </si>
  <si>
    <t>ESTIMATES OR TENDER VALUES</t>
  </si>
  <si>
    <t xml:space="preserve">TOTAL VALUE OF ALL ELECTRICAL WORK COMPLETED INCLUDING CPA &amp; PROPORTION OF P&amp;G </t>
  </si>
  <si>
    <t>ATTACHED TO CLAIM NO</t>
  </si>
  <si>
    <t>PAYMENT NO</t>
  </si>
  <si>
    <t>1</t>
  </si>
  <si>
    <t>CARRIED OVER</t>
  </si>
  <si>
    <t>38</t>
  </si>
  <si>
    <t>Typing Duplicating &amp; Printing TOTAL Excl VAT</t>
  </si>
  <si>
    <t>Site Staff &amp; Other Charges TOTAL Excl VAT</t>
  </si>
  <si>
    <t>TRAVELLING  TIME</t>
  </si>
  <si>
    <t xml:space="preserve">CONSTRUCTION MONITORING  &amp; OTHER </t>
  </si>
  <si>
    <t>Travelling &amp; Public Transport Total Excl VAT</t>
  </si>
  <si>
    <t>Travelling Time</t>
  </si>
  <si>
    <t>Time Based fees: Other</t>
  </si>
  <si>
    <t>3. Time Based fees: Construction Monitoring &amp; Other</t>
  </si>
  <si>
    <t>Other Charges Total Incl VAT</t>
  </si>
  <si>
    <t>SubTotal (Incl VAT</t>
  </si>
  <si>
    <t>Full Time Supervision Total (Excl VAT)</t>
  </si>
  <si>
    <t>Part Time Supervision Total (Excl VAT)</t>
  </si>
  <si>
    <t>INPUT ALL INFORMATION FOR WHOLE PROJECT</t>
  </si>
  <si>
    <t>Toll Gate</t>
  </si>
  <si>
    <t>INPUT ALL INFORMATION FOR THE WHOLE PROJECT</t>
  </si>
  <si>
    <t>NOTE: - ALL ITEMS MUST INCLUDE VAT</t>
  </si>
  <si>
    <r>
      <t xml:space="preserve">REPORT STAGE </t>
    </r>
    <r>
      <rPr>
        <sz val="10"/>
        <color indexed="10"/>
        <rFont val="Arial"/>
        <family val="2"/>
      </rPr>
      <t>(Only if specifically appointed for this stage)</t>
    </r>
  </si>
  <si>
    <r>
      <t>Additional Construction Monitoring</t>
    </r>
    <r>
      <rPr>
        <sz val="10"/>
        <rFont val="Arial"/>
        <family val="2"/>
      </rPr>
      <t>: A separately motivated fee is mentioned but not determined. This can be a separately calculated fee with the calculations shown on the Time Bases sheet</t>
    </r>
  </si>
  <si>
    <t>ALL ITEMS MUST EXCLUDE VAT</t>
  </si>
  <si>
    <t>NOTE: - ALL ITEMS MUST EXCLUDE VAT</t>
  </si>
  <si>
    <t>Site Staff &amp; Other Charges TOTAL</t>
  </si>
  <si>
    <t>Hours claimed</t>
  </si>
  <si>
    <t>FEE FOR ELECTRICAL ENGINEERING SERVICES</t>
  </si>
  <si>
    <t>2002 Eng Scales</t>
  </si>
  <si>
    <t>2000 Eng Scales</t>
  </si>
  <si>
    <t>from</t>
  </si>
  <si>
    <t>1998 Eng Scales</t>
  </si>
  <si>
    <t>1997 Eng Scales</t>
  </si>
  <si>
    <t>TYPE OF APPOINTMENT</t>
  </si>
  <si>
    <t>FEE FOR BILL OF QUANTITIES</t>
  </si>
  <si>
    <t>BUILDING PROJECT</t>
  </si>
  <si>
    <r>
      <t xml:space="preserve">(A) ESTIMATED OR TENDER VALUES </t>
    </r>
    <r>
      <rPr>
        <b/>
        <sz val="9"/>
        <color indexed="10"/>
        <rFont val="Arial"/>
        <family val="2"/>
      </rPr>
      <t>(STAGES 1 -3)</t>
    </r>
  </si>
  <si>
    <r>
      <t xml:space="preserve">(B) ESTIMATED VALUE FOR DESIGN FEES DURING CONSTRUCTION </t>
    </r>
    <r>
      <rPr>
        <b/>
        <sz val="9"/>
        <color indexed="10"/>
        <rFont val="Arial"/>
        <family val="2"/>
      </rPr>
      <t>(STAGE 4)</t>
    </r>
  </si>
  <si>
    <r>
      <t xml:space="preserve">(D) FINAL MEASURED VALUES INCL. CPA &amp; P&amp;G </t>
    </r>
    <r>
      <rPr>
        <b/>
        <sz val="9"/>
        <color indexed="10"/>
        <rFont val="Arial"/>
        <family val="2"/>
      </rPr>
      <t>(STAGE 5 ONLY)</t>
    </r>
  </si>
  <si>
    <r>
      <t xml:space="preserve">(C) VALUE OF COMPLETED WORK </t>
    </r>
    <r>
      <rPr>
        <b/>
        <sz val="10"/>
        <color indexed="10"/>
        <rFont val="Arial"/>
        <family val="2"/>
      </rPr>
      <t>(STAGE 4 &amp; 5)</t>
    </r>
  </si>
  <si>
    <t>x (</t>
  </si>
  <si>
    <t>+ (</t>
  </si>
  <si>
    <t>NORMAL</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</si>
  <si>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Tariff of fees for Professional Engineers initially published as Government notice No. R. 1113 of 11 June 1982.</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</si>
  <si>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 </t>
    </r>
    <r>
      <rPr>
        <sz val="10"/>
        <color indexed="10"/>
        <rFont val="Arial"/>
        <family val="2"/>
      </rPr>
      <t xml:space="preserve">(Not applicable in case of appointment under a </t>
    </r>
    <r>
      <rPr>
        <b/>
        <sz val="10"/>
        <color indexed="10"/>
        <rFont val="Arial"/>
        <family val="2"/>
      </rPr>
      <t>building project</t>
    </r>
    <r>
      <rPr>
        <sz val="10"/>
        <color indexed="10"/>
        <rFont val="Arial"/>
        <family val="2"/>
      </rPr>
      <t>)</t>
    </r>
  </si>
  <si>
    <t>R1113 FEES</t>
  </si>
  <si>
    <r>
      <t xml:space="preserve">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 </t>
    </r>
    <r>
      <rPr>
        <sz val="10"/>
        <color indexed="12"/>
        <rFont val="Arial"/>
        <family val="2"/>
      </rPr>
      <t>(You may replace the DPW Logo with your own)</t>
    </r>
  </si>
  <si>
    <t>WORKBOOK FOR THE CALCULATION OF CONSULTING ENGINEER'S FEES IN TERMS OF THE TARIFF OF FEES FOR PROFESSIONAL ENGINEERS PUBLISHED BY DPW UNTIL 1998 AND BY ECSA SINCE 2000 AS AMENDED BY DPW</t>
  </si>
  <si>
    <t>All appointments during 1998 and 1999 will be in accordance with the 1998 Tariff of Fees, the appointments during 2000 and 2001 will be in accordance with the 2000 Tariff of Fees and the appointments during 2002 and 2003 will be in accordance with the 2002 Tariff of Fees.</t>
  </si>
  <si>
    <t>All appointments during 1998 and 1999 will be in accordance with the 1998, R1113 Tariff of Fees, the appointments during 2000 and 2001 will be in accordance with the 2000, R1113 Tariff of Fees and the appointments during 2002 up to Dec. 2003 will be in accordance with the 2002, R1113 Tariff of Fees, thereafter the Guideline for Sevices and Fees.</t>
  </si>
  <si>
    <t>1. Travelling Time (Claim only if travelled more than 100km from office)</t>
  </si>
  <si>
    <t>Travelling Time Total Excl VAT</t>
  </si>
  <si>
    <r>
      <t xml:space="preserve">A: Part Time Supervision </t>
    </r>
    <r>
      <rPr>
        <b/>
        <sz val="11"/>
        <color indexed="12"/>
        <rFont val="Arial"/>
        <family val="2"/>
      </rPr>
      <t>(Maximum allowed = 50 hours per month)</t>
    </r>
  </si>
  <si>
    <t>Distance Claimed</t>
  </si>
  <si>
    <t>SERVICE: DESCRIPTION (cont)</t>
  </si>
  <si>
    <t>SCALE_1997E</t>
  </si>
  <si>
    <t>SCALE_1998E</t>
  </si>
  <si>
    <t>SCALE_2000E</t>
  </si>
  <si>
    <t>SCALE_2002E</t>
  </si>
  <si>
    <t>SCALE_1997QS</t>
  </si>
  <si>
    <t>SCALE_1998QS</t>
  </si>
  <si>
    <t>SCALE_2000QS</t>
  </si>
  <si>
    <t>SCALE_2002QS</t>
  </si>
  <si>
    <t>SCALE_1997B</t>
  </si>
  <si>
    <t>SCALE_1998B</t>
  </si>
  <si>
    <t>SCALE_2000B</t>
  </si>
  <si>
    <t>SCALE_2002B</t>
  </si>
  <si>
    <t>eebr1113</t>
  </si>
  <si>
    <t>ESTIMATES</t>
  </si>
  <si>
    <t>Total Previous Payments  Received for this item</t>
  </si>
  <si>
    <t>Non-taxable Expenses Total for this invoice</t>
  </si>
  <si>
    <t>TOTAL AMOUNT PAID, (Incl VAT &amp; Non Taxable)</t>
  </si>
  <si>
    <t>TOTAL AMOUNT PAID, (Excl  VAT, Excl Non Taxable)</t>
  </si>
  <si>
    <t>TOTAL AMOUNT PAID (Excl VAT)</t>
  </si>
  <si>
    <t>TOTAL NON-TAXABLE AMOUNT PAID</t>
  </si>
  <si>
    <t>COMMENTS</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</si>
  <si>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</si>
  <si>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</si>
  <si>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</si>
  <si>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</si>
  <si>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</si>
  <si>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</si>
  <si>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</si>
  <si>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</si>
  <si>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</si>
  <si>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</si>
  <si>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</si>
  <si>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Construction</t>
  </si>
  <si>
    <t>Y</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</si>
  <si>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</si>
  <si>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</si>
  <si>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</si>
  <si>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</si>
  <si>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</si>
  <si>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</si>
  <si>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</si>
  <si>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</si>
  <si>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</si>
  <si>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</si>
  <si>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</si>
  <si>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</si>
  <si>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</si>
  <si>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</si>
  <si>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</si>
  <si>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</si>
  <si>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</si>
  <si>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</si>
  <si>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</si>
  <si>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</si>
  <si>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</si>
  <si>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</si>
  <si>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</si>
  <si>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</si>
  <si>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</si>
  <si>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</si>
  <si>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</si>
  <si>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</si>
  <si>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</si>
  <si>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</si>
  <si>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</si>
  <si>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</si>
  <si>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</si>
  <si>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</si>
  <si>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</si>
  <si>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</si>
  <si>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</si>
  <si>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</si>
  <si>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(a)</t>
  </si>
  <si>
    <t>(b)</t>
  </si>
  <si>
    <t>(c)</t>
  </si>
  <si>
    <t>(d)</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</si>
  <si>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</si>
  <si>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</si>
  <si>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</si>
  <si>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</si>
  <si>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</si>
  <si>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</si>
  <si>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</si>
  <si>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</si>
  <si>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</si>
  <si>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</si>
  <si>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</si>
  <si>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</si>
  <si>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</si>
  <si>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</si>
  <si>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</si>
  <si>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</si>
  <si>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</si>
  <si>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</si>
  <si>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</si>
  <si>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</si>
  <si>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</si>
  <si>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</si>
  <si>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</si>
  <si>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</si>
  <si>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</si>
  <si>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</si>
  <si>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</si>
  <si>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</si>
  <si>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</si>
  <si>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</si>
  <si>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</si>
  <si>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</si>
  <si>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</si>
  <si>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</si>
  <si>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</si>
  <si>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</si>
  <si>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</si>
  <si>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</si>
  <si>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</si>
  <si>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</si>
  <si>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</si>
  <si>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</si>
  <si>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</si>
  <si>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</si>
  <si>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</si>
  <si>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</si>
  <si>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</si>
  <si>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</si>
  <si>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</si>
  <si>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</si>
  <si>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</si>
  <si>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</si>
  <si>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</si>
  <si>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</si>
  <si>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</si>
  <si>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</si>
  <si>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</si>
  <si>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</si>
  <si>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</si>
  <si>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</si>
  <si>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</si>
  <si>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</si>
  <si>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</si>
  <si>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</si>
  <si>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</si>
  <si>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</si>
  <si>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</si>
  <si>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</si>
  <si>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</si>
  <si>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</si>
  <si>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</si>
  <si>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</si>
  <si>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</si>
  <si>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</si>
  <si>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</si>
  <si>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</si>
  <si>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</si>
  <si>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</si>
  <si>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</si>
  <si>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</si>
  <si>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</si>
  <si>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</si>
  <si>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</si>
  <si>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</si>
  <si>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</si>
  <si>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</si>
  <si>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</si>
  <si>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</si>
  <si>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</si>
  <si>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</si>
  <si>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</si>
  <si>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</si>
  <si>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</si>
  <si>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</si>
  <si>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</si>
  <si>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</si>
  <si>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</si>
  <si>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</si>
  <si>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</si>
  <si>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</si>
  <si>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</si>
  <si>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</si>
  <si>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</si>
  <si>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</si>
  <si>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</si>
  <si>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</si>
  <si>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</si>
  <si>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</si>
  <si>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</si>
  <si>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</si>
  <si>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</si>
  <si>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</si>
  <si>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</si>
  <si>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</si>
  <si>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</si>
  <si>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</si>
  <si>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</si>
  <si>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</si>
  <si>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</si>
  <si>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</si>
  <si>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</si>
  <si>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</si>
  <si>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</si>
  <si>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</si>
  <si>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</si>
  <si>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</si>
  <si>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</si>
  <si>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</si>
  <si>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</si>
  <si>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</si>
  <si>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THE FEE ACCOUNT</t>
  </si>
  <si>
    <t>No fee account shall be submitted to the DPW Project Manager without all the relevant information and the documents as listed below attached and of which examples and forms, form part this document :</t>
  </si>
  <si>
    <t>Covering letter and TAX invoice  - must be signed by a Principal/Director of the Consultant Firm</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</si>
  <si>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</si>
  <si>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</si>
  <si>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</si>
  <si>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</si>
  <si>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</si>
  <si>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</si>
  <si>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</si>
  <si>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</si>
  <si>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</si>
  <si>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</si>
  <si>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PLEASE READ THE NOTES (1st SHEET) BEFORE STARTING TO POPULATE THE SHEETS. COMPLETE ALL YELLOW CELLS!!!</t>
  </si>
  <si>
    <t>Version 3.1  2012-10</t>
  </si>
  <si>
    <t>Toll Gate &amp; Parking</t>
  </si>
  <si>
    <t>3. Subsistence Charges [See your letter of appointment. Use either Table 4 or Table 5, not both]</t>
  </si>
  <si>
    <t>CONSTRUCTION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</si>
</sst>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dd\-mmm\-yy_)"/>
    <numFmt numFmtId="169" formatCode="&quot;R&quot;\ #,##0_);\(&quot;R&quot;\ #,##0\)"/>
    <numFmt numFmtId="170" formatCode="0.0%"/>
    <numFmt numFmtId="171" formatCode="&quot;R&quot;\ #,##0.00"/>
    <numFmt numFmtId="172" formatCode="[$R-1C09]\ #,##0.00"/>
    <numFmt numFmtId="173" formatCode="[$-1C09]dd\ mmmm\ yyyy;@"/>
    <numFmt numFmtId="174" formatCode="&quot;R&quot;\ #,##0"/>
    <numFmt numFmtId="175" formatCode="General_)"/>
    <numFmt numFmtId="176" formatCode="dd\ mmmm\ yyyy"/>
    <numFmt numFmtId="177" formatCode="000"/>
    <numFmt numFmtId="178" formatCode="00"/>
    <numFmt numFmtId="179" formatCode="000000"/>
    <numFmt numFmtId="180" formatCode="0.0"/>
    <numFmt numFmtId="181" formatCode="dd\-mmm\-yyyy"/>
  </numFmts>
  <fonts count="96" x14ac:knownFonts="1">
    <font>
      <sz val="12"/>
      <name val="Courier"/>
    </font>
    <font>
      <sz val="10"/>
      <name val="Arial"/>
      <family val="2"/>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8"/>
      <color indexed="81"/>
      <name val="Tahoma"/>
      <family val="2"/>
    </font>
    <font>
      <b/>
      <sz val="8"/>
      <color indexed="81"/>
      <name val="Tahoma"/>
      <family val="2"/>
    </font>
    <font>
      <sz val="12"/>
      <name val="Arial"/>
      <family val="2"/>
    </font>
    <font>
      <b/>
      <sz val="12"/>
      <name val="Arial"/>
      <family val="2"/>
    </font>
    <font>
      <sz val="11"/>
      <name val="Arial"/>
      <family val="2"/>
    </font>
    <font>
      <sz val="11"/>
      <name val="Courier"/>
      <family val="3"/>
    </font>
    <font>
      <b/>
      <sz val="11"/>
      <name val="Arial"/>
      <family val="2"/>
    </font>
    <font>
      <sz val="10"/>
      <color indexed="81"/>
      <name val="Tahoma"/>
      <family val="2"/>
    </font>
    <font>
      <b/>
      <u/>
      <sz val="10"/>
      <name val="Arial"/>
      <family val="2"/>
    </font>
    <font>
      <b/>
      <sz val="8"/>
      <name val="Arial"/>
      <family val="2"/>
    </font>
    <font>
      <sz val="10"/>
      <color indexed="12"/>
      <name val="Arial"/>
      <family val="2"/>
    </font>
    <font>
      <b/>
      <sz val="10"/>
      <color indexed="81"/>
      <name val="Tahoma"/>
      <family val="2"/>
    </font>
    <font>
      <sz val="11"/>
      <color indexed="12"/>
      <name val="Arial"/>
      <family val="2"/>
    </font>
    <font>
      <sz val="11"/>
      <name val="Arial"/>
      <family val="2"/>
    </font>
    <font>
      <sz val="11"/>
      <color indexed="8"/>
      <name val="Arial"/>
      <family val="2"/>
    </font>
    <font>
      <b/>
      <sz val="10"/>
      <color indexed="10"/>
      <name val="Arial"/>
      <family val="2"/>
    </font>
    <font>
      <b/>
      <i/>
      <sz val="12"/>
      <name val="Arial"/>
      <family val="2"/>
    </font>
    <font>
      <sz val="9"/>
      <name val="Arial"/>
      <family val="2"/>
    </font>
    <font>
      <b/>
      <sz val="11"/>
      <color indexed="10"/>
      <name val="Arial"/>
      <family val="2"/>
    </font>
    <font>
      <sz val="10"/>
      <color indexed="10"/>
      <name val="Arial"/>
      <family val="2"/>
    </font>
    <font>
      <b/>
      <sz val="12"/>
      <color indexed="10"/>
      <name val="Arial"/>
      <family val="2"/>
    </font>
    <font>
      <b/>
      <u/>
      <sz val="14"/>
      <color indexed="10"/>
      <name val="Arial"/>
      <family val="2"/>
    </font>
    <font>
      <b/>
      <sz val="11"/>
      <color indexed="8"/>
      <name val="Arial"/>
      <family val="2"/>
    </font>
    <font>
      <b/>
      <sz val="16"/>
      <color indexed="17"/>
      <name val="Arial"/>
      <family val="2"/>
    </font>
    <font>
      <i/>
      <sz val="11"/>
      <name val="Arial"/>
      <family val="2"/>
    </font>
    <font>
      <b/>
      <sz val="20"/>
      <color indexed="10"/>
      <name val="Arial"/>
      <family val="2"/>
    </font>
    <font>
      <b/>
      <i/>
      <sz val="12"/>
      <color indexed="10"/>
      <name val="Arial"/>
      <family val="2"/>
    </font>
    <font>
      <b/>
      <sz val="14"/>
      <color indexed="12"/>
      <name val="Arial"/>
      <family val="2"/>
    </font>
    <font>
      <b/>
      <sz val="10"/>
      <color indexed="12"/>
      <name val="Arial"/>
      <family val="2"/>
    </font>
    <font>
      <b/>
      <sz val="24"/>
      <color indexed="10"/>
      <name val="Arial"/>
      <family val="2"/>
    </font>
    <font>
      <b/>
      <sz val="24"/>
      <color indexed="52"/>
      <name val="Arial"/>
      <family val="2"/>
    </font>
    <font>
      <b/>
      <sz val="16"/>
      <color indexed="50"/>
      <name val="Arial"/>
      <family val="2"/>
    </font>
    <font>
      <b/>
      <sz val="11"/>
      <color indexed="12"/>
      <name val="Arial"/>
      <family val="2"/>
    </font>
    <font>
      <b/>
      <sz val="11"/>
      <color indexed="17"/>
      <name val="Arial"/>
      <family val="2"/>
    </font>
    <font>
      <i/>
      <sz val="11"/>
      <color indexed="12"/>
      <name val="Arial"/>
      <family val="2"/>
    </font>
    <font>
      <sz val="16"/>
      <color indexed="50"/>
      <name val="Arial"/>
      <family val="2"/>
    </font>
    <font>
      <sz val="14"/>
      <name val="Arial"/>
      <family val="2"/>
    </font>
    <font>
      <i/>
      <sz val="12"/>
      <name val="Arial"/>
      <family val="2"/>
    </font>
    <font>
      <b/>
      <sz val="18"/>
      <color indexed="10"/>
      <name val="Arial"/>
      <family val="2"/>
    </font>
    <font>
      <b/>
      <u/>
      <sz val="11"/>
      <name val="Arial"/>
      <family val="2"/>
    </font>
    <font>
      <i/>
      <sz val="12"/>
      <name val="Courier"/>
      <family val="3"/>
    </font>
    <font>
      <b/>
      <sz val="12"/>
      <name val="Courier"/>
      <family val="3"/>
    </font>
    <font>
      <sz val="9"/>
      <name val="Arial"/>
      <family val="2"/>
    </font>
    <font>
      <b/>
      <sz val="9"/>
      <name val="Arial"/>
      <family val="2"/>
    </font>
    <font>
      <sz val="9"/>
      <name val="Courier"/>
      <family val="3"/>
    </font>
    <font>
      <b/>
      <sz val="9"/>
      <color indexed="10"/>
      <name val="Arial"/>
      <family val="2"/>
    </font>
    <font>
      <b/>
      <i/>
      <sz val="11"/>
      <name val="Arial"/>
      <family val="2"/>
    </font>
    <font>
      <b/>
      <i/>
      <u/>
      <sz val="11"/>
      <name val="Arial"/>
      <family val="2"/>
    </font>
    <font>
      <i/>
      <sz val="11"/>
      <color indexed="8"/>
      <name val="Arial"/>
      <family val="2"/>
    </font>
    <font>
      <sz val="18"/>
      <name val="Courier"/>
      <family val="3"/>
    </font>
    <font>
      <sz val="11"/>
      <color indexed="15"/>
      <name val="Arial"/>
      <family val="2"/>
    </font>
    <font>
      <sz val="10"/>
      <name val="Courier"/>
      <family val="3"/>
    </font>
    <font>
      <sz val="12"/>
      <color indexed="12"/>
      <name val="Courier"/>
      <family val="3"/>
    </font>
    <font>
      <b/>
      <i/>
      <sz val="12"/>
      <color indexed="12"/>
      <name val="Arial"/>
      <family val="2"/>
    </font>
    <font>
      <b/>
      <u/>
      <sz val="12"/>
      <name val="Arial"/>
      <family val="2"/>
    </font>
    <font>
      <b/>
      <u/>
      <sz val="8"/>
      <name val="Arial"/>
      <family val="2"/>
    </font>
    <font>
      <b/>
      <sz val="18"/>
      <name val="Arial"/>
      <family val="2"/>
    </font>
    <font>
      <b/>
      <u/>
      <sz val="12"/>
      <color indexed="10"/>
      <name val="Arial"/>
      <family val="2"/>
    </font>
    <font>
      <b/>
      <sz val="14"/>
      <color indexed="10"/>
      <name val="Arial"/>
      <family val="2"/>
    </font>
    <font>
      <b/>
      <sz val="12"/>
      <color indexed="12"/>
      <name val="Arial"/>
      <family val="2"/>
    </font>
    <font>
      <sz val="18"/>
      <color indexed="10"/>
      <name val="Courier"/>
      <family val="3"/>
    </font>
    <font>
      <sz val="12"/>
      <name val="Courier"/>
      <family val="3"/>
    </font>
    <font>
      <b/>
      <sz val="18"/>
      <color indexed="12"/>
      <name val="Arial"/>
      <family val="2"/>
    </font>
    <font>
      <sz val="18"/>
      <color indexed="12"/>
      <name val="Courier"/>
      <family val="3"/>
    </font>
    <font>
      <sz val="11"/>
      <color indexed="12"/>
      <name val="Courier"/>
      <family val="3"/>
    </font>
    <font>
      <sz val="12"/>
      <color indexed="9"/>
      <name val="Courier"/>
      <family val="3"/>
    </font>
    <font>
      <b/>
      <sz val="22"/>
      <color indexed="57"/>
      <name val="Arial"/>
      <family val="2"/>
    </font>
    <font>
      <b/>
      <sz val="22"/>
      <color indexed="57"/>
      <name val="Courier"/>
      <family val="3"/>
    </font>
    <font>
      <b/>
      <sz val="8"/>
      <color indexed="10"/>
      <name val="Arial"/>
      <family val="2"/>
    </font>
    <font>
      <sz val="8"/>
      <color indexed="10"/>
      <name val="Tahoma"/>
      <family val="2"/>
    </font>
    <font>
      <b/>
      <sz val="11"/>
      <color indexed="10"/>
      <name val="Arial Narrow"/>
      <family val="2"/>
    </font>
    <font>
      <sz val="12"/>
      <color indexed="81"/>
      <name val="Tahoma"/>
      <family val="2"/>
    </font>
    <font>
      <sz val="11"/>
      <color indexed="81"/>
      <name val="Tahoma"/>
      <family val="2"/>
    </font>
    <font>
      <sz val="12"/>
      <color indexed="10"/>
      <name val="Courier"/>
      <family val="3"/>
    </font>
    <font>
      <b/>
      <sz val="22"/>
      <color indexed="10"/>
      <name val="Arial"/>
      <family val="2"/>
    </font>
    <font>
      <sz val="22"/>
      <name val="Arial"/>
      <family val="2"/>
    </font>
    <font>
      <sz val="22"/>
      <name val="Courier"/>
      <family val="3"/>
    </font>
    <font>
      <u/>
      <sz val="10"/>
      <name val="Arial"/>
      <family val="2"/>
    </font>
    <font>
      <b/>
      <sz val="11"/>
      <color rgb="FF1F497D"/>
      <name val="Arial"/>
      <family val="2"/>
    </font>
    <font>
      <sz val="11"/>
      <color rgb="FF1F497D"/>
      <name val="Arial"/>
      <family val="2"/>
    </font>
    <font>
      <sz val="8"/>
      <name val="Arial"/>
      <family val="2"/>
    </font>
    <font>
      <b/>
      <sz val="10"/>
      <name val="Courier"/>
      <family val="3"/>
    </font>
    <font>
      <b/>
      <i/>
      <sz val="10"/>
      <color rgb="FFFF0000"/>
      <name val="Arial"/>
      <family val="2"/>
    </font>
    <font>
      <u/>
      <sz val="12"/>
      <color rgb="FFFF0000"/>
      <name val="Arial"/>
      <family val="2"/>
    </font>
    <font>
      <i/>
      <sz val="10"/>
      <name val="Arial"/>
      <family val="2"/>
    </font>
  </fonts>
  <fills count="11">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2"/>
        <bgColor indexed="64"/>
      </patternFill>
    </fill>
    <fill>
      <patternFill patternType="lightHorizontal">
        <fgColor indexed="9"/>
      </patternFill>
    </fill>
    <fill>
      <patternFill patternType="solid">
        <fgColor indexed="43"/>
        <bgColor indexed="9"/>
      </patternFill>
    </fill>
    <fill>
      <patternFill patternType="solid">
        <fgColor indexed="13"/>
        <bgColor indexed="64"/>
      </patternFill>
    </fill>
    <fill>
      <patternFill patternType="solid">
        <fgColor indexed="49"/>
        <bgColor indexed="64"/>
      </patternFill>
    </fill>
    <fill>
      <patternFill patternType="solid">
        <fgColor indexed="22"/>
        <bgColor indexed="64"/>
      </patternFill>
    </fill>
    <fill>
      <patternFill patternType="solid">
        <fgColor theme="0" tint="-4.9989318521683403E-2"/>
        <bgColor indexed="64"/>
      </patternFill>
    </fill>
  </fills>
  <borders count="192">
    <border>
      <left/>
      <right/>
      <top/>
      <bottom/>
      <diagonal/>
    </border>
    <border>
      <left/>
      <right/>
      <top style="thin">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double">
        <color indexed="64"/>
      </left>
      <right/>
      <top style="double">
        <color indexed="64"/>
      </top>
      <bottom style="thin">
        <color indexed="64"/>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top style="double">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style="medium">
        <color indexed="64"/>
      </top>
      <bottom style="medium">
        <color indexed="64"/>
      </bottom>
      <diagonal/>
    </border>
    <border>
      <left/>
      <right style="double">
        <color indexed="64"/>
      </right>
      <top/>
      <bottom/>
      <diagonal/>
    </border>
    <border>
      <left style="double">
        <color indexed="64"/>
      </left>
      <right/>
      <top/>
      <bottom style="thin">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double">
        <color indexed="64"/>
      </top>
      <bottom style="hair">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double">
        <color indexed="64"/>
      </left>
      <right/>
      <top style="hair">
        <color indexed="64"/>
      </top>
      <bottom/>
      <diagonal/>
    </border>
    <border>
      <left/>
      <right/>
      <top style="hair">
        <color indexed="64"/>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hair">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ouble">
        <color indexed="64"/>
      </right>
      <top/>
      <bottom style="dotted">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right/>
      <top style="dotted">
        <color indexed="64"/>
      </top>
      <bottom/>
      <diagonal/>
    </border>
    <border>
      <left style="double">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double">
        <color indexed="64"/>
      </bottom>
      <diagonal/>
    </border>
  </borders>
  <cellStyleXfs count="17">
    <xf numFmtId="0" fontId="0" fillId="0" borderId="0"/>
    <xf numFmtId="44" fontId="2" fillId="0" borderId="0" applyFont="0" applyFill="0" applyBorder="0" applyAlignment="0" applyProtection="0"/>
    <xf numFmtId="166" fontId="3" fillId="0" borderId="0">
      <protection locked="0"/>
    </xf>
    <xf numFmtId="0" fontId="3" fillId="0" borderId="0">
      <protection locked="0"/>
    </xf>
    <xf numFmtId="0" fontId="3" fillId="0" borderId="0">
      <protection locked="0"/>
    </xf>
    <xf numFmtId="0" fontId="9" fillId="0" borderId="0">
      <protection locked="0"/>
    </xf>
    <xf numFmtId="0" fontId="3" fillId="0" borderId="0">
      <protection locked="0"/>
    </xf>
    <xf numFmtId="0" fontId="3" fillId="0" borderId="0">
      <protection locked="0"/>
    </xf>
    <xf numFmtId="0" fontId="3" fillId="0" borderId="0">
      <protection locked="0"/>
    </xf>
    <xf numFmtId="0" fontId="9" fillId="0" borderId="0">
      <protection locked="0"/>
    </xf>
    <xf numFmtId="164" fontId="3" fillId="0" borderId="0">
      <protection locked="0"/>
    </xf>
    <xf numFmtId="165" fontId="4" fillId="0" borderId="0">
      <protection locked="0"/>
    </xf>
    <xf numFmtId="165" fontId="4" fillId="0" borderId="0">
      <protection locked="0"/>
    </xf>
    <xf numFmtId="0" fontId="28" fillId="0" borderId="0"/>
    <xf numFmtId="9" fontId="2" fillId="0" borderId="0" applyFont="0" applyFill="0" applyBorder="0" applyAlignment="0" applyProtection="0"/>
    <xf numFmtId="165" fontId="3" fillId="0" borderId="1">
      <protection locked="0"/>
    </xf>
    <xf numFmtId="0" fontId="72" fillId="0" borderId="0"/>
  </cellStyleXfs>
  <cellXfs count="1328">
    <xf numFmtId="0" fontId="0" fillId="0" borderId="0" xfId="0"/>
    <xf numFmtId="0" fontId="6" fillId="0" borderId="0" xfId="0" applyFont="1" applyFill="1" applyBorder="1" applyProtection="1"/>
    <xf numFmtId="0" fontId="0" fillId="0" borderId="0" xfId="0" applyBorder="1"/>
    <xf numFmtId="0" fontId="0" fillId="0" borderId="2" xfId="0" applyBorder="1"/>
    <xf numFmtId="0" fontId="15" fillId="0" borderId="0" xfId="0" applyFont="1" applyFill="1" applyBorder="1" applyProtection="1"/>
    <xf numFmtId="0" fontId="8" fillId="0" borderId="0" xfId="0" applyFont="1" applyBorder="1" applyAlignment="1">
      <alignment horizontal="right"/>
    </xf>
    <xf numFmtId="0" fontId="8" fillId="0" borderId="3" xfId="0" applyFont="1" applyBorder="1" applyAlignment="1">
      <alignment horizontal="right"/>
    </xf>
    <xf numFmtId="0" fontId="8" fillId="0" borderId="2" xfId="0" applyFont="1" applyBorder="1" applyAlignment="1">
      <alignment horizontal="right"/>
    </xf>
    <xf numFmtId="0" fontId="8" fillId="0" borderId="4" xfId="0" applyFont="1" applyBorder="1" applyAlignment="1">
      <alignment horizontal="right"/>
    </xf>
    <xf numFmtId="0" fontId="17" fillId="0" borderId="6" xfId="0" applyFont="1" applyBorder="1" applyAlignment="1">
      <alignment horizontal="left"/>
    </xf>
    <xf numFmtId="0" fontId="8" fillId="0" borderId="7" xfId="0" applyFont="1" applyBorder="1" applyAlignment="1">
      <alignment horizontal="right"/>
    </xf>
    <xf numFmtId="0" fontId="21" fillId="0" borderId="8" xfId="0" applyFont="1" applyBorder="1" applyProtection="1">
      <protection locked="0"/>
    </xf>
    <xf numFmtId="0" fontId="8" fillId="0" borderId="9" xfId="0" applyFont="1" applyBorder="1" applyAlignment="1">
      <alignment horizontal="right"/>
    </xf>
    <xf numFmtId="0" fontId="8" fillId="0" borderId="10" xfId="0" applyFont="1" applyBorder="1" applyAlignment="1">
      <alignment horizontal="right"/>
    </xf>
    <xf numFmtId="0" fontId="8" fillId="0" borderId="12" xfId="0" applyFont="1" applyBorder="1" applyAlignment="1">
      <alignment horizontal="right"/>
    </xf>
    <xf numFmtId="0" fontId="8" fillId="0" borderId="13" xfId="0" applyFont="1" applyBorder="1" applyAlignment="1">
      <alignment horizontal="right"/>
    </xf>
    <xf numFmtId="0" fontId="8" fillId="0" borderId="14" xfId="0" applyFont="1" applyBorder="1" applyAlignment="1">
      <alignment horizontal="right"/>
    </xf>
    <xf numFmtId="0" fontId="16" fillId="0" borderId="0" xfId="0" applyFont="1" applyBorder="1"/>
    <xf numFmtId="0" fontId="8" fillId="0" borderId="15" xfId="0" applyFont="1" applyBorder="1" applyAlignment="1">
      <alignment horizontal="right"/>
    </xf>
    <xf numFmtId="0" fontId="17" fillId="0" borderId="0" xfId="0" applyFont="1" applyBorder="1" applyAlignment="1">
      <alignment horizontal="right"/>
    </xf>
    <xf numFmtId="0" fontId="15" fillId="0" borderId="0" xfId="0" applyFont="1" applyBorder="1"/>
    <xf numFmtId="0" fontId="14" fillId="0" borderId="16" xfId="0" applyFont="1" applyBorder="1" applyAlignment="1">
      <alignment horizontal="left"/>
    </xf>
    <xf numFmtId="0" fontId="14" fillId="0" borderId="17" xfId="0" applyFont="1" applyBorder="1" applyAlignment="1">
      <alignment horizontal="left"/>
    </xf>
    <xf numFmtId="0" fontId="8" fillId="0" borderId="18" xfId="0" applyFont="1" applyBorder="1" applyAlignment="1">
      <alignment horizontal="right"/>
    </xf>
    <xf numFmtId="0" fontId="8" fillId="0" borderId="19" xfId="0" applyFont="1" applyBorder="1" applyAlignment="1">
      <alignment horizontal="right"/>
    </xf>
    <xf numFmtId="0" fontId="8" fillId="0" borderId="20" xfId="0" applyFont="1" applyBorder="1" applyAlignment="1">
      <alignment horizontal="right"/>
    </xf>
    <xf numFmtId="0" fontId="8" fillId="0" borderId="21" xfId="0" applyFont="1" applyBorder="1" applyAlignment="1">
      <alignment horizontal="right"/>
    </xf>
    <xf numFmtId="0" fontId="8" fillId="0" borderId="22" xfId="0" applyFont="1" applyBorder="1" applyAlignment="1">
      <alignment horizontal="right"/>
    </xf>
    <xf numFmtId="0" fontId="17" fillId="0" borderId="9" xfId="0" applyFont="1" applyBorder="1"/>
    <xf numFmtId="0" fontId="8" fillId="0" borderId="23" xfId="0" applyFont="1" applyBorder="1" applyAlignment="1">
      <alignment horizontal="right"/>
    </xf>
    <xf numFmtId="44" fontId="1" fillId="0" borderId="25" xfId="1" applyFont="1" applyBorder="1"/>
    <xf numFmtId="0" fontId="17" fillId="0" borderId="18" xfId="0" applyFont="1" applyBorder="1" applyAlignment="1">
      <alignment horizontal="left"/>
    </xf>
    <xf numFmtId="0" fontId="6" fillId="0" borderId="20" xfId="0" applyFont="1" applyBorder="1" applyAlignment="1" applyProtection="1">
      <alignment vertical="top" wrapText="1"/>
    </xf>
    <xf numFmtId="0" fontId="26" fillId="0" borderId="26" xfId="0" applyFont="1" applyBorder="1" applyAlignment="1">
      <alignment horizontal="left"/>
    </xf>
    <xf numFmtId="0" fontId="8" fillId="0" borderId="9" xfId="0" applyFont="1" applyBorder="1"/>
    <xf numFmtId="0" fontId="15" fillId="0" borderId="0" xfId="0" applyFont="1"/>
    <xf numFmtId="0" fontId="17" fillId="0" borderId="21" xfId="0" applyFont="1" applyBorder="1" applyAlignment="1">
      <alignment horizontal="right"/>
    </xf>
    <xf numFmtId="0" fontId="13" fillId="0" borderId="0" xfId="0" applyFont="1"/>
    <xf numFmtId="0" fontId="5" fillId="0" borderId="0" xfId="0" applyFont="1"/>
    <xf numFmtId="0" fontId="15" fillId="0" borderId="0" xfId="0" applyFont="1" applyFill="1" applyBorder="1"/>
    <xf numFmtId="168" fontId="15" fillId="0" borderId="0" xfId="0" applyNumberFormat="1" applyFont="1" applyFill="1" applyBorder="1" applyProtection="1">
      <protection locked="0"/>
    </xf>
    <xf numFmtId="171" fontId="0" fillId="0" borderId="0" xfId="0" applyNumberFormat="1"/>
    <xf numFmtId="0" fontId="15" fillId="0" borderId="7" xfId="0" applyFont="1" applyFill="1" applyBorder="1" applyAlignment="1" applyProtection="1">
      <alignment horizontal="left" vertical="center" wrapText="1"/>
    </xf>
    <xf numFmtId="0" fontId="15" fillId="0" borderId="0" xfId="0" applyFont="1" applyBorder="1" applyAlignment="1" applyProtection="1">
      <alignment horizontal="left" vertical="center"/>
    </xf>
    <xf numFmtId="171" fontId="17" fillId="3" borderId="25" xfId="0" applyNumberFormat="1" applyFont="1" applyFill="1" applyBorder="1" applyAlignment="1" applyProtection="1">
      <alignment horizontal="right" vertical="center"/>
    </xf>
    <xf numFmtId="0" fontId="8" fillId="4" borderId="27" xfId="0" applyFont="1" applyFill="1" applyBorder="1" applyAlignment="1" applyProtection="1">
      <alignment horizontal="center" vertical="center" wrapText="1"/>
    </xf>
    <xf numFmtId="0" fontId="25" fillId="0" borderId="0" xfId="13" applyNumberFormat="1" applyFont="1" applyFill="1" applyBorder="1" applyAlignment="1" applyProtection="1">
      <alignment horizontal="left" vertical="center"/>
    </xf>
    <xf numFmtId="0" fontId="15" fillId="0" borderId="2" xfId="0" applyFont="1" applyBorder="1" applyAlignment="1" applyProtection="1">
      <alignment vertical="center"/>
    </xf>
    <xf numFmtId="0" fontId="15" fillId="0" borderId="0" xfId="0" applyFont="1" applyBorder="1" applyAlignment="1" applyProtection="1">
      <alignment vertical="center"/>
    </xf>
    <xf numFmtId="0" fontId="7" fillId="0" borderId="2"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15" fillId="0" borderId="28" xfId="0" applyFont="1" applyBorder="1" applyAlignment="1" applyProtection="1">
      <alignment vertical="center"/>
    </xf>
    <xf numFmtId="0" fontId="15" fillId="0" borderId="0" xfId="0" applyFont="1" applyFill="1" applyBorder="1" applyAlignment="1" applyProtection="1">
      <alignment vertical="center"/>
    </xf>
    <xf numFmtId="0" fontId="15" fillId="0" borderId="28" xfId="0" applyFont="1" applyFill="1" applyBorder="1" applyAlignment="1" applyProtection="1">
      <alignment vertical="center"/>
    </xf>
    <xf numFmtId="0" fontId="35" fillId="0" borderId="2" xfId="0" applyFont="1" applyBorder="1" applyAlignment="1" applyProtection="1">
      <alignment vertical="center"/>
    </xf>
    <xf numFmtId="0" fontId="5" fillId="0" borderId="28" xfId="0" applyFont="1" applyBorder="1" applyAlignment="1" applyProtection="1">
      <alignment vertical="center"/>
    </xf>
    <xf numFmtId="0" fontId="13"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9"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171" fontId="5" fillId="0" borderId="0" xfId="0" applyNumberFormat="1" applyFont="1" applyFill="1" applyBorder="1" applyAlignment="1" applyProtection="1">
      <alignment vertical="center"/>
    </xf>
    <xf numFmtId="10" fontId="5" fillId="0" borderId="0" xfId="14" applyNumberFormat="1" applyFont="1" applyFill="1" applyBorder="1" applyAlignment="1" applyProtection="1">
      <alignment vertical="center"/>
    </xf>
    <xf numFmtId="171" fontId="5" fillId="0" borderId="0" xfId="0" applyNumberFormat="1" applyFont="1" applyFill="1" applyBorder="1" applyAlignment="1" applyProtection="1">
      <alignment horizontal="left" vertical="center"/>
    </xf>
    <xf numFmtId="171" fontId="5" fillId="0" borderId="0" xfId="14" applyNumberFormat="1" applyFont="1" applyFill="1" applyBorder="1" applyAlignment="1" applyProtection="1">
      <alignment vertical="center"/>
    </xf>
    <xf numFmtId="9" fontId="5" fillId="0" borderId="7" xfId="0" applyNumberFormat="1" applyFont="1" applyFill="1" applyBorder="1" applyAlignment="1" applyProtection="1">
      <alignment vertical="center"/>
    </xf>
    <xf numFmtId="0" fontId="5" fillId="0" borderId="0" xfId="0" applyFont="1" applyBorder="1" applyAlignment="1" applyProtection="1">
      <alignment horizontal="center" vertical="center"/>
    </xf>
    <xf numFmtId="171" fontId="5" fillId="0" borderId="0" xfId="0" applyNumberFormat="1" applyFont="1" applyBorder="1" applyAlignment="1" applyProtection="1">
      <alignment vertical="center"/>
    </xf>
    <xf numFmtId="171" fontId="5" fillId="0" borderId="0" xfId="0" applyNumberFormat="1" applyFont="1" applyFill="1" applyBorder="1" applyAlignment="1" applyProtection="1">
      <alignment horizontal="center" vertical="center"/>
    </xf>
    <xf numFmtId="9" fontId="5" fillId="0" borderId="29" xfId="0" applyNumberFormat="1" applyFont="1" applyFill="1" applyBorder="1" applyAlignment="1" applyProtection="1">
      <alignment vertical="center"/>
    </xf>
    <xf numFmtId="0" fontId="5" fillId="0" borderId="13" xfId="0" applyFont="1" applyBorder="1" applyAlignment="1" applyProtection="1">
      <alignment vertical="center"/>
    </xf>
    <xf numFmtId="2" fontId="5" fillId="0" borderId="13" xfId="0" applyNumberFormat="1" applyFont="1" applyFill="1" applyBorder="1" applyAlignment="1" applyProtection="1">
      <alignment vertical="center"/>
    </xf>
    <xf numFmtId="0" fontId="5" fillId="0" borderId="13" xfId="0" applyFont="1" applyFill="1" applyBorder="1" applyAlignment="1" applyProtection="1">
      <alignment horizontal="center" vertical="center"/>
    </xf>
    <xf numFmtId="0" fontId="5" fillId="0" borderId="13" xfId="0" applyFont="1" applyFill="1" applyBorder="1" applyAlignment="1" applyProtection="1">
      <alignment vertical="center"/>
    </xf>
    <xf numFmtId="0" fontId="5" fillId="0" borderId="13" xfId="0" applyFont="1" applyFill="1" applyBorder="1" applyAlignment="1" applyProtection="1">
      <alignment horizontal="left" vertical="center"/>
    </xf>
    <xf numFmtId="171" fontId="5" fillId="0" borderId="13" xfId="0" applyNumberFormat="1" applyFont="1" applyFill="1" applyBorder="1" applyAlignment="1" applyProtection="1">
      <alignment vertical="center"/>
    </xf>
    <xf numFmtId="0" fontId="38" fillId="0" borderId="26" xfId="0" applyFont="1" applyFill="1" applyBorder="1" applyAlignment="1" applyProtection="1">
      <alignment vertical="center"/>
    </xf>
    <xf numFmtId="0" fontId="5" fillId="0" borderId="23" xfId="0" applyFont="1" applyFill="1" applyBorder="1" applyAlignment="1" applyProtection="1">
      <alignment vertical="center"/>
    </xf>
    <xf numFmtId="9" fontId="5" fillId="0" borderId="0" xfId="14" applyFont="1" applyFill="1" applyBorder="1" applyAlignment="1" applyProtection="1">
      <alignment vertical="center"/>
    </xf>
    <xf numFmtId="171" fontId="5" fillId="0" borderId="3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9" fontId="6" fillId="0" borderId="7" xfId="0" applyNumberFormat="1" applyFont="1" applyFill="1" applyBorder="1" applyAlignment="1" applyProtection="1">
      <alignment vertical="center"/>
    </xf>
    <xf numFmtId="0" fontId="6" fillId="0" borderId="0" xfId="0" applyFont="1" applyFill="1" applyBorder="1" applyAlignment="1" applyProtection="1">
      <alignment vertical="center"/>
    </xf>
    <xf numFmtId="2" fontId="6"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9" fontId="6" fillId="0" borderId="0" xfId="14" applyFont="1" applyFill="1" applyBorder="1" applyAlignment="1" applyProtection="1">
      <alignment vertical="center"/>
    </xf>
    <xf numFmtId="171" fontId="6" fillId="0" borderId="0" xfId="0" applyNumberFormat="1" applyFont="1" applyFill="1" applyBorder="1" applyAlignment="1" applyProtection="1">
      <alignment vertical="center"/>
    </xf>
    <xf numFmtId="171" fontId="6" fillId="0" borderId="0" xfId="0" applyNumberFormat="1" applyFont="1" applyFill="1" applyBorder="1" applyAlignment="1" applyProtection="1">
      <alignment horizontal="center" vertical="center"/>
    </xf>
    <xf numFmtId="171" fontId="6" fillId="0" borderId="0" xfId="1" applyNumberFormat="1" applyFont="1" applyFill="1" applyBorder="1" applyAlignment="1" applyProtection="1">
      <alignment vertical="center"/>
    </xf>
    <xf numFmtId="0" fontId="6" fillId="0" borderId="7" xfId="0" applyFont="1" applyFill="1" applyBorder="1" applyAlignment="1" applyProtection="1">
      <alignment vertical="center"/>
    </xf>
    <xf numFmtId="0" fontId="6" fillId="0" borderId="13" xfId="0" applyFont="1" applyFill="1" applyBorder="1" applyAlignment="1" applyProtection="1">
      <alignment vertical="center"/>
    </xf>
    <xf numFmtId="0" fontId="5" fillId="0" borderId="3" xfId="0" applyFont="1" applyBorder="1" applyAlignment="1" applyProtection="1">
      <alignment vertical="center"/>
    </xf>
    <xf numFmtId="0" fontId="6" fillId="0" borderId="2" xfId="0" applyFont="1" applyFill="1" applyBorder="1" applyAlignment="1" applyProtection="1">
      <alignment vertical="center"/>
    </xf>
    <xf numFmtId="171" fontId="33" fillId="0" borderId="2" xfId="0" applyNumberFormat="1" applyFont="1" applyFill="1" applyBorder="1" applyAlignment="1" applyProtection="1">
      <alignment horizontal="left" vertical="center"/>
    </xf>
    <xf numFmtId="171" fontId="33" fillId="0" borderId="2" xfId="0" applyNumberFormat="1" applyFont="1" applyFill="1" applyBorder="1" applyAlignment="1" applyProtection="1">
      <alignment vertical="center"/>
    </xf>
    <xf numFmtId="171" fontId="6" fillId="0" borderId="2" xfId="0" applyNumberFormat="1" applyFont="1" applyFill="1" applyBorder="1" applyAlignment="1" applyProtection="1">
      <alignment vertical="center"/>
    </xf>
    <xf numFmtId="0" fontId="38" fillId="0" borderId="7" xfId="0" applyFont="1" applyFill="1" applyBorder="1" applyAlignment="1" applyProtection="1">
      <alignment vertical="center"/>
    </xf>
    <xf numFmtId="170" fontId="6" fillId="0" borderId="0" xfId="0" applyNumberFormat="1" applyFont="1" applyFill="1" applyBorder="1" applyAlignment="1" applyProtection="1">
      <alignment vertical="center"/>
    </xf>
    <xf numFmtId="171" fontId="5" fillId="0" borderId="30" xfId="14" applyNumberFormat="1" applyFont="1" applyFill="1" applyBorder="1" applyAlignment="1" applyProtection="1">
      <alignment vertical="center"/>
    </xf>
    <xf numFmtId="0" fontId="6" fillId="0" borderId="31" xfId="0" applyFont="1" applyFill="1" applyBorder="1" applyAlignment="1" applyProtection="1">
      <alignment vertical="center"/>
    </xf>
    <xf numFmtId="0" fontId="6" fillId="0" borderId="30" xfId="0" applyFont="1" applyFill="1" applyBorder="1" applyAlignment="1" applyProtection="1">
      <alignment vertical="center"/>
    </xf>
    <xf numFmtId="0" fontId="5" fillId="0" borderId="30" xfId="0" applyFont="1" applyFill="1" applyBorder="1" applyAlignment="1" applyProtection="1">
      <alignment horizontal="left" vertical="center"/>
    </xf>
    <xf numFmtId="0" fontId="25" fillId="0" borderId="30" xfId="0" applyFont="1" applyFill="1" applyBorder="1" applyAlignment="1" applyProtection="1">
      <alignment vertical="center"/>
    </xf>
    <xf numFmtId="171" fontId="25" fillId="0" borderId="30" xfId="0" applyNumberFormat="1" applyFont="1" applyFill="1" applyBorder="1" applyAlignment="1" applyProtection="1">
      <alignment vertical="center"/>
    </xf>
    <xf numFmtId="0" fontId="44" fillId="0" borderId="32" xfId="0" applyFont="1" applyFill="1" applyBorder="1" applyAlignment="1" applyProtection="1">
      <alignment vertical="center"/>
    </xf>
    <xf numFmtId="0" fontId="6" fillId="0" borderId="33" xfId="0" applyFont="1" applyFill="1" applyBorder="1" applyAlignment="1" applyProtection="1">
      <alignment vertical="center"/>
    </xf>
    <xf numFmtId="0" fontId="44" fillId="0" borderId="33" xfId="0" applyFont="1" applyFill="1" applyBorder="1" applyAlignment="1" applyProtection="1">
      <alignment vertical="center"/>
    </xf>
    <xf numFmtId="0" fontId="6" fillId="0" borderId="21" xfId="0" applyFont="1" applyFill="1" applyBorder="1" applyAlignment="1" applyProtection="1">
      <alignment vertical="center"/>
    </xf>
    <xf numFmtId="167" fontId="7" fillId="0" borderId="0" xfId="0" applyNumberFormat="1" applyFont="1" applyFill="1" applyBorder="1" applyAlignment="1" applyProtection="1">
      <alignment vertical="center"/>
    </xf>
    <xf numFmtId="0" fontId="7" fillId="0" borderId="0" xfId="0" applyFont="1" applyFill="1" applyBorder="1" applyAlignment="1" applyProtection="1">
      <alignment vertical="center"/>
    </xf>
    <xf numFmtId="167" fontId="6" fillId="0" borderId="0" xfId="0" applyNumberFormat="1" applyFont="1" applyFill="1" applyBorder="1" applyAlignment="1" applyProtection="1">
      <alignment vertical="center"/>
    </xf>
    <xf numFmtId="0" fontId="6" fillId="0" borderId="10" xfId="0" applyFont="1" applyFill="1" applyBorder="1" applyAlignment="1" applyProtection="1">
      <alignment vertical="center"/>
    </xf>
    <xf numFmtId="167" fontId="6" fillId="0" borderId="28" xfId="0" applyNumberFormat="1" applyFont="1" applyFill="1" applyBorder="1" applyAlignment="1" applyProtection="1">
      <alignment vertical="center"/>
    </xf>
    <xf numFmtId="0" fontId="6" fillId="0" borderId="0" xfId="0" applyFont="1" applyFill="1" applyBorder="1" applyAlignment="1" applyProtection="1">
      <alignment horizontal="right" vertical="center"/>
    </xf>
    <xf numFmtId="167" fontId="6" fillId="0" borderId="0" xfId="0" applyNumberFormat="1" applyFont="1" applyFill="1" applyBorder="1" applyAlignment="1" applyProtection="1">
      <alignment horizontal="center" vertical="center"/>
    </xf>
    <xf numFmtId="169" fontId="5" fillId="0" borderId="0" xfId="0" applyNumberFormat="1" applyFont="1" applyFill="1" applyBorder="1" applyAlignment="1" applyProtection="1">
      <alignment vertical="center"/>
    </xf>
    <xf numFmtId="0" fontId="6" fillId="0" borderId="3" xfId="0" applyFont="1" applyFill="1" applyBorder="1" applyAlignment="1" applyProtection="1">
      <alignment vertical="center"/>
    </xf>
    <xf numFmtId="0" fontId="5" fillId="0" borderId="2" xfId="0" applyFont="1" applyBorder="1" applyAlignment="1" applyProtection="1">
      <alignment vertical="center"/>
    </xf>
    <xf numFmtId="0" fontId="5" fillId="0" borderId="2" xfId="0" applyFont="1" applyBorder="1" applyAlignment="1" applyProtection="1">
      <alignment horizontal="left" vertical="center"/>
    </xf>
    <xf numFmtId="0" fontId="8" fillId="0" borderId="2" xfId="0" applyFont="1" applyBorder="1" applyAlignment="1" applyProtection="1">
      <alignment horizontal="left" vertical="center"/>
    </xf>
    <xf numFmtId="0" fontId="7" fillId="0" borderId="2" xfId="0" applyFont="1" applyFill="1" applyBorder="1" applyAlignment="1" applyProtection="1">
      <alignment vertical="center"/>
    </xf>
    <xf numFmtId="0" fontId="17" fillId="0" borderId="2" xfId="0" applyFont="1" applyBorder="1" applyAlignment="1" applyProtection="1">
      <alignment horizontal="left" vertical="center"/>
    </xf>
    <xf numFmtId="167" fontId="6" fillId="0" borderId="2" xfId="0" applyNumberFormat="1" applyFont="1" applyFill="1" applyBorder="1" applyAlignment="1" applyProtection="1">
      <alignment vertical="center"/>
    </xf>
    <xf numFmtId="169" fontId="6" fillId="0" borderId="0" xfId="0" applyNumberFormat="1" applyFont="1" applyFill="1" applyBorder="1" applyAlignment="1" applyProtection="1">
      <alignment vertical="center"/>
    </xf>
    <xf numFmtId="0" fontId="6" fillId="0" borderId="2" xfId="0" applyFont="1" applyFill="1" applyBorder="1" applyAlignment="1" applyProtection="1">
      <alignment horizontal="left" vertical="center"/>
    </xf>
    <xf numFmtId="0" fontId="33" fillId="0" borderId="2" xfId="0" applyFont="1" applyFill="1" applyBorder="1" applyAlignment="1" applyProtection="1">
      <alignment horizontal="left" vertical="center"/>
    </xf>
    <xf numFmtId="0" fontId="17" fillId="0" borderId="2" xfId="0" applyFont="1" applyBorder="1" applyAlignment="1" applyProtection="1">
      <alignment vertical="center"/>
    </xf>
    <xf numFmtId="0" fontId="6" fillId="0" borderId="26" xfId="0" applyFont="1" applyFill="1" applyBorder="1" applyAlignment="1" applyProtection="1">
      <alignment vertical="center"/>
    </xf>
    <xf numFmtId="0" fontId="6" fillId="0" borderId="23" xfId="0" applyFont="1" applyFill="1" applyBorder="1" applyAlignment="1" applyProtection="1">
      <alignment vertical="center"/>
    </xf>
    <xf numFmtId="0" fontId="6" fillId="0" borderId="0" xfId="0" applyFont="1" applyFill="1" applyBorder="1" applyAlignment="1" applyProtection="1">
      <alignment horizontal="left" vertical="center"/>
    </xf>
    <xf numFmtId="9" fontId="6" fillId="0" borderId="0" xfId="0" applyNumberFormat="1" applyFont="1" applyFill="1" applyBorder="1" applyAlignment="1" applyProtection="1">
      <alignment vertical="center"/>
    </xf>
    <xf numFmtId="0" fontId="6" fillId="0" borderId="23" xfId="0" applyFont="1" applyFill="1" applyBorder="1" applyAlignment="1" applyProtection="1">
      <alignment horizontal="center" vertical="center"/>
    </xf>
    <xf numFmtId="9" fontId="6" fillId="0" borderId="23" xfId="0" applyNumberFormat="1" applyFont="1" applyFill="1" applyBorder="1" applyAlignment="1" applyProtection="1">
      <alignment vertical="center"/>
    </xf>
    <xf numFmtId="167" fontId="6" fillId="0" borderId="23" xfId="0" applyNumberFormat="1" applyFont="1" applyFill="1" applyBorder="1" applyAlignment="1" applyProtection="1">
      <alignment vertical="center"/>
    </xf>
    <xf numFmtId="167" fontId="6" fillId="0" borderId="0" xfId="0" applyNumberFormat="1" applyFont="1" applyFill="1" applyBorder="1" applyAlignment="1" applyProtection="1">
      <alignment horizontal="left" vertical="center"/>
    </xf>
    <xf numFmtId="167" fontId="6" fillId="0" borderId="13" xfId="0" applyNumberFormat="1"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169" fontId="6" fillId="0" borderId="13" xfId="0" applyNumberFormat="1" applyFont="1" applyFill="1" applyBorder="1" applyAlignment="1" applyProtection="1">
      <alignment horizontal="left" vertical="center"/>
    </xf>
    <xf numFmtId="167" fontId="6" fillId="0" borderId="13" xfId="0" applyNumberFormat="1" applyFont="1" applyFill="1" applyBorder="1" applyAlignment="1" applyProtection="1">
      <alignment vertical="center"/>
    </xf>
    <xf numFmtId="0" fontId="6" fillId="0" borderId="34" xfId="0" applyFont="1" applyFill="1" applyBorder="1" applyAlignment="1" applyProtection="1">
      <alignment vertical="center"/>
    </xf>
    <xf numFmtId="0" fontId="6" fillId="0" borderId="9" xfId="0" applyFont="1" applyFill="1" applyBorder="1" applyAlignment="1" applyProtection="1">
      <alignment vertical="center"/>
    </xf>
    <xf numFmtId="0" fontId="35" fillId="0" borderId="0" xfId="0" applyFont="1" applyBorder="1" applyAlignment="1" applyProtection="1">
      <alignment vertical="center"/>
    </xf>
    <xf numFmtId="1" fontId="35" fillId="0" borderId="2" xfId="0" applyNumberFormat="1" applyFont="1" applyBorder="1" applyAlignment="1" applyProtection="1">
      <alignment horizontal="left" vertical="center"/>
    </xf>
    <xf numFmtId="0" fontId="13" fillId="0" borderId="28" xfId="0" applyFont="1" applyBorder="1" applyAlignment="1">
      <alignment vertical="center"/>
    </xf>
    <xf numFmtId="0" fontId="13" fillId="0" borderId="28" xfId="0" applyFont="1" applyBorder="1" applyAlignment="1" applyProtection="1">
      <alignment vertical="center"/>
    </xf>
    <xf numFmtId="0" fontId="13" fillId="0" borderId="0" xfId="0" applyFont="1" applyBorder="1" applyAlignment="1" applyProtection="1">
      <alignment vertical="center" wrapText="1"/>
    </xf>
    <xf numFmtId="0" fontId="13" fillId="0" borderId="2" xfId="0" applyFont="1" applyBorder="1" applyAlignment="1" applyProtection="1">
      <alignment vertical="center"/>
    </xf>
    <xf numFmtId="0" fontId="29" fillId="0" borderId="20" xfId="0" applyFont="1" applyFill="1" applyBorder="1" applyAlignment="1" applyProtection="1">
      <alignment vertical="center"/>
    </xf>
    <xf numFmtId="0" fontId="5" fillId="0" borderId="0" xfId="0" applyFont="1" applyAlignment="1">
      <alignment vertical="center" wrapText="1"/>
    </xf>
    <xf numFmtId="0" fontId="5" fillId="0" borderId="0" xfId="0" applyNumberFormat="1" applyFont="1" applyAlignment="1">
      <alignment vertical="center" wrapText="1"/>
    </xf>
    <xf numFmtId="1" fontId="29" fillId="0" borderId="8" xfId="0" applyNumberFormat="1" applyFont="1" applyFill="1" applyBorder="1" applyAlignment="1" applyProtection="1">
      <alignment horizontal="center" vertical="center"/>
    </xf>
    <xf numFmtId="0" fontId="8" fillId="0" borderId="0" xfId="0" applyFont="1" applyAlignment="1">
      <alignment vertical="top" wrapText="1"/>
    </xf>
    <xf numFmtId="0" fontId="5" fillId="0" borderId="0" xfId="0" applyFont="1" applyAlignment="1">
      <alignment vertical="top" wrapText="1"/>
    </xf>
    <xf numFmtId="0" fontId="5" fillId="0" borderId="0" xfId="0" applyFont="1"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xf>
    <xf numFmtId="0" fontId="17" fillId="0" borderId="0" xfId="0" applyFont="1" applyAlignment="1">
      <alignment vertical="center" wrapText="1"/>
    </xf>
    <xf numFmtId="0" fontId="14" fillId="0" borderId="0" xfId="0" applyFont="1" applyAlignment="1">
      <alignment vertical="center" wrapText="1"/>
    </xf>
    <xf numFmtId="0" fontId="45" fillId="0" borderId="0" xfId="0" applyFont="1" applyBorder="1" applyAlignment="1" applyProtection="1">
      <alignment vertical="center"/>
    </xf>
    <xf numFmtId="0" fontId="31" fillId="0" borderId="0" xfId="0" applyFont="1" applyBorder="1" applyAlignment="1" applyProtection="1">
      <alignment vertical="center"/>
    </xf>
    <xf numFmtId="14" fontId="21" fillId="2" borderId="35" xfId="0" applyNumberFormat="1" applyFont="1" applyFill="1" applyBorder="1" applyProtection="1">
      <protection locked="0"/>
    </xf>
    <xf numFmtId="0" fontId="21" fillId="2" borderId="35" xfId="0" applyFont="1" applyFill="1" applyBorder="1" applyProtection="1">
      <protection locked="0"/>
    </xf>
    <xf numFmtId="0" fontId="21" fillId="2" borderId="5" xfId="0" applyFont="1" applyFill="1" applyBorder="1" applyProtection="1">
      <protection locked="0"/>
    </xf>
    <xf numFmtId="0" fontId="21" fillId="2" borderId="8" xfId="0" applyFont="1" applyFill="1" applyBorder="1" applyProtection="1">
      <protection locked="0"/>
    </xf>
    <xf numFmtId="0" fontId="21" fillId="2" borderId="9" xfId="0" applyFont="1" applyFill="1" applyBorder="1" applyAlignment="1" applyProtection="1">
      <protection locked="0"/>
    </xf>
    <xf numFmtId="0" fontId="21" fillId="2" borderId="36" xfId="0" applyFont="1" applyFill="1" applyBorder="1" applyAlignment="1" applyProtection="1">
      <protection locked="0"/>
    </xf>
    <xf numFmtId="0" fontId="21" fillId="2" borderId="12" xfId="0" applyFont="1" applyFill="1" applyBorder="1" applyAlignment="1" applyProtection="1">
      <protection locked="0"/>
    </xf>
    <xf numFmtId="0" fontId="21" fillId="2" borderId="37" xfId="0" applyFont="1" applyFill="1" applyBorder="1" applyProtection="1">
      <protection locked="0"/>
    </xf>
    <xf numFmtId="0" fontId="21" fillId="2" borderId="9" xfId="0" applyFont="1" applyFill="1" applyBorder="1" applyProtection="1">
      <protection locked="0"/>
    </xf>
    <xf numFmtId="0" fontId="21" fillId="2" borderId="11" xfId="0" applyFont="1" applyFill="1" applyBorder="1" applyProtection="1">
      <protection locked="0"/>
    </xf>
    <xf numFmtId="0" fontId="21" fillId="2" borderId="36" xfId="0" applyFont="1" applyFill="1" applyBorder="1" applyProtection="1">
      <protection locked="0"/>
    </xf>
    <xf numFmtId="0" fontId="21" fillId="2" borderId="38" xfId="0" applyFont="1" applyFill="1" applyBorder="1" applyProtection="1">
      <protection locked="0"/>
    </xf>
    <xf numFmtId="0" fontId="21" fillId="2" borderId="12" xfId="0" applyFont="1" applyFill="1" applyBorder="1" applyProtection="1">
      <protection locked="0"/>
    </xf>
    <xf numFmtId="0" fontId="21" fillId="2" borderId="14" xfId="0" applyFont="1" applyFill="1" applyBorder="1" applyProtection="1">
      <protection locked="0"/>
    </xf>
    <xf numFmtId="0" fontId="21" fillId="2" borderId="10" xfId="0" applyFont="1" applyFill="1" applyBorder="1" applyProtection="1">
      <protection locked="0"/>
    </xf>
    <xf numFmtId="0" fontId="21" fillId="2" borderId="39" xfId="0" applyFont="1" applyFill="1" applyBorder="1" applyProtection="1">
      <protection locked="0"/>
    </xf>
    <xf numFmtId="0" fontId="21" fillId="2" borderId="13" xfId="0" applyFont="1" applyFill="1" applyBorder="1" applyProtection="1">
      <protection locked="0"/>
    </xf>
    <xf numFmtId="14" fontId="21" fillId="2" borderId="37" xfId="0" applyNumberFormat="1" applyFont="1" applyFill="1" applyBorder="1" applyProtection="1">
      <protection locked="0"/>
    </xf>
    <xf numFmtId="0" fontId="21" fillId="2" borderId="21" xfId="0" applyFont="1" applyFill="1" applyBorder="1" applyProtection="1">
      <protection locked="0"/>
    </xf>
    <xf numFmtId="0" fontId="21" fillId="2" borderId="15" xfId="0" applyFont="1" applyFill="1" applyBorder="1" applyProtection="1">
      <protection locked="0"/>
    </xf>
    <xf numFmtId="0" fontId="6" fillId="2" borderId="11" xfId="0" applyFont="1" applyFill="1" applyBorder="1" applyAlignment="1" applyProtection="1"/>
    <xf numFmtId="0" fontId="6" fillId="2" borderId="38" xfId="0" applyFont="1" applyFill="1" applyBorder="1" applyAlignment="1" applyProtection="1"/>
    <xf numFmtId="0" fontId="6" fillId="2" borderId="14" xfId="0" applyFont="1" applyFill="1" applyBorder="1" applyAlignment="1" applyProtection="1"/>
    <xf numFmtId="14" fontId="21" fillId="2" borderId="40" xfId="0" applyNumberFormat="1" applyFont="1" applyFill="1" applyBorder="1" applyProtection="1">
      <protection locked="0"/>
    </xf>
    <xf numFmtId="0" fontId="21" fillId="2" borderId="40" xfId="0" applyFont="1" applyFill="1" applyBorder="1" applyProtection="1">
      <protection locked="0"/>
    </xf>
    <xf numFmtId="0" fontId="21" fillId="2" borderId="41" xfId="0" applyFont="1" applyFill="1" applyBorder="1" applyProtection="1">
      <protection locked="0"/>
    </xf>
    <xf numFmtId="0" fontId="33" fillId="0" borderId="30" xfId="0" applyFont="1" applyFill="1" applyBorder="1" applyAlignment="1" applyProtection="1">
      <alignment horizontal="left" vertical="center"/>
    </xf>
    <xf numFmtId="0" fontId="8" fillId="0" borderId="7" xfId="0" applyFont="1" applyBorder="1" applyAlignment="1" applyProtection="1">
      <alignment vertical="center"/>
    </xf>
    <xf numFmtId="0" fontId="53" fillId="0" borderId="0" xfId="0" applyFont="1" applyBorder="1" applyAlignment="1" applyProtection="1">
      <alignment vertical="center"/>
    </xf>
    <xf numFmtId="0" fontId="53" fillId="0" borderId="2" xfId="0" applyFont="1" applyBorder="1" applyAlignment="1" applyProtection="1">
      <alignment vertical="center"/>
    </xf>
    <xf numFmtId="0" fontId="5" fillId="0" borderId="7" xfId="0" applyFont="1" applyBorder="1" applyAlignment="1" applyProtection="1">
      <alignment vertical="center"/>
    </xf>
    <xf numFmtId="0" fontId="55" fillId="0" borderId="0" xfId="0" applyFont="1" applyBorder="1"/>
    <xf numFmtId="0" fontId="54" fillId="4" borderId="42" xfId="0" applyFont="1" applyFill="1" applyBorder="1" applyAlignment="1" applyProtection="1">
      <alignment horizontal="center" vertical="center" wrapText="1"/>
    </xf>
    <xf numFmtId="0" fontId="54" fillId="4" borderId="43" xfId="0" applyFont="1" applyFill="1" applyBorder="1" applyAlignment="1" applyProtection="1">
      <alignment horizontal="center" vertical="center" wrapText="1"/>
    </xf>
    <xf numFmtId="0" fontId="0" fillId="0" borderId="33" xfId="0" applyBorder="1"/>
    <xf numFmtId="0" fontId="15" fillId="0" borderId="39" xfId="0" applyFont="1" applyBorder="1" applyAlignment="1" applyProtection="1">
      <alignment vertical="center"/>
    </xf>
    <xf numFmtId="0" fontId="15" fillId="0" borderId="44" xfId="0" applyFont="1" applyFill="1" applyBorder="1" applyAlignment="1" applyProtection="1">
      <alignment horizontal="left" vertical="center"/>
    </xf>
    <xf numFmtId="0" fontId="15" fillId="0" borderId="39" xfId="0" applyFont="1" applyFill="1" applyBorder="1" applyAlignment="1" applyProtection="1">
      <alignment vertical="center"/>
    </xf>
    <xf numFmtId="0" fontId="15" fillId="0" borderId="38" xfId="0" applyFont="1" applyFill="1" applyBorder="1" applyAlignment="1" applyProtection="1">
      <alignment horizontal="right" vertical="center"/>
    </xf>
    <xf numFmtId="0" fontId="15" fillId="5" borderId="45" xfId="0" applyFont="1" applyFill="1" applyBorder="1" applyAlignment="1" applyProtection="1">
      <alignment horizontal="left" vertical="center"/>
    </xf>
    <xf numFmtId="0" fontId="15" fillId="0" borderId="46" xfId="0" applyFont="1" applyBorder="1" applyAlignment="1" applyProtection="1">
      <alignment vertical="center"/>
    </xf>
    <xf numFmtId="0" fontId="13" fillId="0" borderId="0" xfId="0" applyFont="1" applyBorder="1" applyAlignment="1">
      <alignment horizontal="right"/>
    </xf>
    <xf numFmtId="0" fontId="8" fillId="0" borderId="3" xfId="0" applyFont="1" applyBorder="1" applyAlignment="1" applyProtection="1">
      <alignment vertical="center"/>
    </xf>
    <xf numFmtId="0" fontId="15" fillId="0" borderId="47" xfId="0" applyFont="1" applyBorder="1" applyAlignment="1" applyProtection="1">
      <alignment vertical="center"/>
    </xf>
    <xf numFmtId="0" fontId="35" fillId="0" borderId="0" xfId="0" applyFont="1" applyBorder="1" applyAlignment="1" applyProtection="1">
      <alignment horizontal="left" vertical="center"/>
    </xf>
    <xf numFmtId="1" fontId="48" fillId="0" borderId="2" xfId="0" applyNumberFormat="1" applyFont="1" applyFill="1" applyBorder="1" applyAlignment="1">
      <alignment horizontal="left"/>
    </xf>
    <xf numFmtId="0" fontId="13" fillId="0" borderId="0" xfId="0" applyFont="1" applyBorder="1"/>
    <xf numFmtId="0" fontId="14" fillId="0" borderId="0" xfId="0" applyFont="1" applyBorder="1"/>
    <xf numFmtId="0" fontId="13" fillId="0" borderId="28" xfId="0" applyFont="1" applyBorder="1"/>
    <xf numFmtId="1" fontId="13" fillId="0" borderId="2" xfId="0" applyNumberFormat="1" applyFont="1" applyBorder="1" applyAlignment="1">
      <alignment horizontal="left"/>
    </xf>
    <xf numFmtId="0" fontId="13" fillId="0" borderId="2" xfId="0" applyFont="1" applyBorder="1"/>
    <xf numFmtId="0" fontId="13" fillId="0" borderId="47" xfId="0" applyFont="1" applyBorder="1"/>
    <xf numFmtId="1" fontId="13" fillId="0" borderId="0" xfId="0" applyNumberFormat="1" applyFont="1" applyBorder="1" applyAlignment="1">
      <alignment horizontal="left"/>
    </xf>
    <xf numFmtId="0" fontId="13" fillId="0" borderId="10" xfId="0" applyFont="1" applyBorder="1"/>
    <xf numFmtId="0" fontId="13" fillId="0" borderId="11" xfId="0" applyFont="1" applyBorder="1"/>
    <xf numFmtId="0" fontId="13" fillId="0" borderId="48" xfId="0" applyFont="1" applyBorder="1" applyAlignment="1">
      <alignment vertical="top" wrapText="1"/>
    </xf>
    <xf numFmtId="0" fontId="13" fillId="0" borderId="18" xfId="0" applyFont="1" applyBorder="1" applyAlignment="1">
      <alignment vertical="top" wrapText="1"/>
    </xf>
    <xf numFmtId="0" fontId="13" fillId="0" borderId="20" xfId="0" applyFont="1" applyBorder="1" applyAlignment="1">
      <alignment vertical="top" wrapText="1"/>
    </xf>
    <xf numFmtId="0" fontId="13" fillId="0" borderId="19" xfId="0" applyFont="1" applyBorder="1"/>
    <xf numFmtId="0" fontId="13" fillId="0" borderId="19" xfId="0" applyFont="1" applyBorder="1" applyAlignment="1">
      <alignment vertical="top" wrapText="1"/>
    </xf>
    <xf numFmtId="0" fontId="13" fillId="0" borderId="18" xfId="0" applyFont="1" applyBorder="1" applyAlignment="1">
      <alignment vertical="top"/>
    </xf>
    <xf numFmtId="0" fontId="13" fillId="0" borderId="48" xfId="0" applyFont="1" applyBorder="1" applyAlignment="1">
      <alignment vertical="top"/>
    </xf>
    <xf numFmtId="0" fontId="13" fillId="0" borderId="3" xfId="0" applyFont="1" applyBorder="1"/>
    <xf numFmtId="0" fontId="13" fillId="0" borderId="21" xfId="0" applyFont="1" applyBorder="1" applyAlignment="1">
      <alignment horizontal="right"/>
    </xf>
    <xf numFmtId="0" fontId="13" fillId="0" borderId="0" xfId="0" applyFont="1" applyFill="1" applyBorder="1" applyAlignment="1">
      <alignment horizontal="right"/>
    </xf>
    <xf numFmtId="0" fontId="13" fillId="0" borderId="12" xfId="0" applyFont="1" applyBorder="1" applyAlignment="1">
      <alignment horizontal="right"/>
    </xf>
    <xf numFmtId="0" fontId="13" fillId="0" borderId="13" xfId="0" applyFont="1" applyBorder="1"/>
    <xf numFmtId="0" fontId="13" fillId="0" borderId="13" xfId="0" applyFont="1" applyBorder="1" applyAlignment="1">
      <alignment horizontal="right"/>
    </xf>
    <xf numFmtId="49" fontId="8" fillId="2" borderId="48" xfId="0" applyNumberFormat="1" applyFont="1" applyFill="1" applyBorder="1" applyAlignment="1" applyProtection="1">
      <alignment vertical="center"/>
      <protection locked="0"/>
    </xf>
    <xf numFmtId="0" fontId="5" fillId="0" borderId="2" xfId="0" applyFont="1" applyBorder="1" applyAlignment="1" applyProtection="1">
      <alignment horizontal="left" vertical="center" wrapText="1"/>
    </xf>
    <xf numFmtId="49" fontId="48" fillId="0" borderId="2" xfId="0" applyNumberFormat="1" applyFont="1" applyBorder="1" applyAlignment="1" applyProtection="1">
      <alignment horizontal="left" vertical="center" wrapText="1"/>
    </xf>
    <xf numFmtId="0" fontId="61" fillId="0" borderId="38" xfId="0" applyNumberFormat="1" applyFont="1" applyFill="1" applyBorder="1" applyAlignment="1" applyProtection="1">
      <alignment horizontal="left" vertical="center"/>
    </xf>
    <xf numFmtId="1" fontId="61" fillId="0" borderId="38" xfId="0" applyNumberFormat="1" applyFont="1" applyFill="1" applyBorder="1" applyAlignment="1" applyProtection="1">
      <alignment horizontal="center" vertical="center"/>
    </xf>
    <xf numFmtId="0" fontId="8" fillId="0" borderId="7" xfId="0" applyFont="1" applyFill="1" applyBorder="1" applyAlignment="1" applyProtection="1">
      <alignment horizontal="left" vertical="center"/>
    </xf>
    <xf numFmtId="0" fontId="8" fillId="0" borderId="0" xfId="0" applyFont="1" applyBorder="1" applyAlignment="1" applyProtection="1">
      <alignment horizontal="left" vertical="center"/>
    </xf>
    <xf numFmtId="0" fontId="62" fillId="0" borderId="0" xfId="0" applyFont="1"/>
    <xf numFmtId="0" fontId="8" fillId="0" borderId="0" xfId="0" applyFont="1" applyBorder="1" applyAlignment="1" applyProtection="1">
      <alignment vertical="center"/>
    </xf>
    <xf numFmtId="0" fontId="8" fillId="0" borderId="0"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5" fillId="0" borderId="0" xfId="0" applyFont="1" applyAlignment="1">
      <alignment wrapText="1"/>
    </xf>
    <xf numFmtId="0" fontId="0" fillId="0" borderId="9" xfId="0" applyFill="1" applyBorder="1" applyAlignment="1" applyProtection="1">
      <alignment vertical="center"/>
      <protection locked="0"/>
    </xf>
    <xf numFmtId="0" fontId="0" fillId="0" borderId="0" xfId="0" applyAlignment="1">
      <alignment vertical="center" wrapText="1"/>
    </xf>
    <xf numFmtId="171" fontId="13" fillId="0" borderId="0" xfId="0" applyNumberFormat="1" applyFont="1" applyBorder="1" applyAlignment="1" applyProtection="1">
      <alignment horizontal="center" vertical="center"/>
    </xf>
    <xf numFmtId="49" fontId="35" fillId="0" borderId="0" xfId="0" applyNumberFormat="1" applyFont="1" applyBorder="1" applyAlignment="1" applyProtection="1">
      <alignment horizontal="left" vertical="center"/>
    </xf>
    <xf numFmtId="0" fontId="17" fillId="0" borderId="0" xfId="0" applyFont="1" applyBorder="1" applyAlignment="1" applyProtection="1">
      <alignment vertical="center"/>
    </xf>
    <xf numFmtId="0" fontId="15" fillId="0" borderId="12" xfId="0" applyFont="1" applyFill="1" applyBorder="1" applyAlignment="1" applyProtection="1">
      <alignment horizontal="right" vertical="center" wrapText="1"/>
    </xf>
    <xf numFmtId="0" fontId="15" fillId="0" borderId="0" xfId="0" applyFont="1" applyFill="1" applyBorder="1" applyAlignment="1" applyProtection="1">
      <alignment horizontal="right" vertical="center" wrapText="1"/>
    </xf>
    <xf numFmtId="0" fontId="34" fillId="0" borderId="0" xfId="0" applyFont="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9" fontId="8" fillId="0" borderId="7" xfId="0" applyNumberFormat="1" applyFont="1" applyFill="1" applyBorder="1" applyAlignment="1" applyProtection="1">
      <alignment vertical="center"/>
    </xf>
    <xf numFmtId="0" fontId="29" fillId="2" borderId="8" xfId="0" applyFont="1" applyFill="1" applyBorder="1" applyAlignment="1" applyProtection="1">
      <alignment horizontal="center" vertical="center"/>
      <protection locked="0"/>
    </xf>
    <xf numFmtId="0" fontId="29" fillId="2" borderId="48" xfId="0" applyFont="1" applyFill="1" applyBorder="1" applyAlignment="1" applyProtection="1">
      <alignment horizontal="center" vertical="center"/>
      <protection locked="0"/>
    </xf>
    <xf numFmtId="176" fontId="17" fillId="2" borderId="8" xfId="0" applyNumberFormat="1" applyFont="1" applyFill="1" applyBorder="1" applyAlignment="1" applyProtection="1">
      <alignment horizontal="center" vertical="center"/>
      <protection locked="0"/>
    </xf>
    <xf numFmtId="0" fontId="17" fillId="2" borderId="48" xfId="0" applyFont="1" applyFill="1" applyBorder="1" applyAlignment="1" applyProtection="1">
      <alignment horizontal="center" vertical="center"/>
      <protection locked="0"/>
    </xf>
    <xf numFmtId="49" fontId="17" fillId="2" borderId="48" xfId="0" applyNumberFormat="1" applyFont="1" applyFill="1" applyBorder="1" applyAlignment="1" applyProtection="1">
      <alignment horizontal="center" vertical="center"/>
      <protection locked="0"/>
    </xf>
    <xf numFmtId="49" fontId="17" fillId="2" borderId="8" xfId="0" applyNumberFormat="1" applyFont="1" applyFill="1" applyBorder="1" applyAlignment="1" applyProtection="1">
      <alignment horizontal="center" vertical="center"/>
      <protection locked="0"/>
    </xf>
    <xf numFmtId="176" fontId="17" fillId="2" borderId="48" xfId="0" applyNumberFormat="1" applyFont="1" applyFill="1" applyBorder="1" applyAlignment="1" applyProtection="1">
      <alignment horizontal="center" vertical="center"/>
      <protection locked="0"/>
    </xf>
    <xf numFmtId="1" fontId="29" fillId="2" borderId="48" xfId="0" applyNumberFormat="1" applyFont="1" applyFill="1" applyBorder="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171" fontId="17" fillId="2" borderId="49" xfId="0" applyNumberFormat="1" applyFont="1" applyFill="1" applyBorder="1" applyAlignment="1" applyProtection="1">
      <alignment horizontal="right" vertical="center"/>
      <protection locked="0"/>
    </xf>
    <xf numFmtId="0" fontId="54" fillId="0" borderId="50" xfId="0" applyFont="1" applyFill="1" applyBorder="1" applyAlignment="1" applyProtection="1">
      <alignment horizontal="center" vertical="center" wrapText="1"/>
    </xf>
    <xf numFmtId="0" fontId="15" fillId="0" borderId="0" xfId="0" applyFont="1" applyBorder="1" applyAlignment="1">
      <alignment horizontal="left" vertical="center"/>
    </xf>
    <xf numFmtId="0" fontId="21" fillId="0" borderId="0" xfId="0" applyFont="1" applyBorder="1" applyProtection="1">
      <protection locked="0"/>
    </xf>
    <xf numFmtId="0" fontId="14" fillId="0" borderId="2" xfId="0" applyFont="1" applyBorder="1"/>
    <xf numFmtId="0" fontId="17" fillId="0" borderId="9" xfId="0" applyFont="1" applyBorder="1" applyAlignment="1">
      <alignmen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1" fontId="48" fillId="0" borderId="13" xfId="0" applyNumberFormat="1" applyFont="1" applyBorder="1" applyAlignment="1">
      <alignment horizontal="left" vertical="center"/>
    </xf>
    <xf numFmtId="0" fontId="21" fillId="2" borderId="37" xfId="0" applyFont="1" applyFill="1" applyBorder="1" applyAlignment="1" applyProtection="1">
      <alignment vertical="center"/>
      <protection locked="0"/>
    </xf>
    <xf numFmtId="0" fontId="21" fillId="2" borderId="36" xfId="0" applyFont="1" applyFill="1" applyBorder="1" applyAlignment="1" applyProtection="1">
      <alignment vertical="center"/>
      <protection locked="0"/>
    </xf>
    <xf numFmtId="0" fontId="21" fillId="2" borderId="5" xfId="0" applyFont="1" applyFill="1" applyBorder="1" applyAlignment="1" applyProtection="1">
      <alignment vertical="center"/>
      <protection locked="0"/>
    </xf>
    <xf numFmtId="0" fontId="21" fillId="2" borderId="8" xfId="0" applyFont="1" applyFill="1" applyBorder="1" applyAlignment="1" applyProtection="1">
      <alignment vertical="center"/>
      <protection locked="0"/>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8" fillId="0" borderId="0" xfId="0" applyFont="1" applyBorder="1" applyAlignment="1">
      <alignment horizontal="right" vertical="center"/>
    </xf>
    <xf numFmtId="0" fontId="21" fillId="2" borderId="35" xfId="0" applyFont="1" applyFill="1" applyBorder="1" applyAlignment="1" applyProtection="1">
      <alignment vertical="center"/>
      <protection locked="0"/>
    </xf>
    <xf numFmtId="0" fontId="17" fillId="0" borderId="18" xfId="0" applyFont="1" applyBorder="1" applyAlignment="1">
      <alignment horizontal="left" vertical="center"/>
    </xf>
    <xf numFmtId="14" fontId="21" fillId="2" borderId="35" xfId="0" applyNumberFormat="1" applyFont="1" applyFill="1" applyBorder="1" applyAlignment="1" applyProtection="1">
      <alignment vertical="center"/>
      <protection locked="0"/>
    </xf>
    <xf numFmtId="0" fontId="8" fillId="0" borderId="7" xfId="0" applyFont="1" applyBorder="1" applyAlignment="1">
      <alignment horizontal="right" vertical="center"/>
    </xf>
    <xf numFmtId="0" fontId="8" fillId="0" borderId="15" xfId="0" applyFont="1" applyBorder="1" applyAlignment="1">
      <alignment horizontal="right" vertical="center"/>
    </xf>
    <xf numFmtId="0" fontId="8" fillId="0" borderId="2" xfId="0" applyFont="1" applyBorder="1" applyAlignment="1">
      <alignment horizontal="right" vertical="center"/>
    </xf>
    <xf numFmtId="0" fontId="17" fillId="0" borderId="6" xfId="0" applyFont="1" applyBorder="1" applyAlignment="1">
      <alignment horizontal="left" vertical="center"/>
    </xf>
    <xf numFmtId="49" fontId="48" fillId="0" borderId="28" xfId="0" applyNumberFormat="1" applyFont="1" applyBorder="1" applyAlignment="1">
      <alignment vertical="center"/>
    </xf>
    <xf numFmtId="0" fontId="21" fillId="2" borderId="9" xfId="0" applyFont="1" applyFill="1" applyBorder="1" applyAlignment="1" applyProtection="1">
      <alignment vertical="center"/>
      <protection locked="0"/>
    </xf>
    <xf numFmtId="0" fontId="17" fillId="2" borderId="29" xfId="0" applyFont="1" applyFill="1" applyBorder="1" applyAlignment="1">
      <alignment horizontal="left" vertical="center"/>
    </xf>
    <xf numFmtId="0" fontId="21" fillId="2" borderId="12" xfId="0" applyFont="1" applyFill="1" applyBorder="1" applyAlignment="1" applyProtection="1">
      <alignment vertical="center"/>
      <protection locked="0"/>
    </xf>
    <xf numFmtId="0" fontId="69" fillId="0" borderId="7" xfId="0" applyFont="1" applyBorder="1" applyAlignment="1">
      <alignment vertical="center"/>
    </xf>
    <xf numFmtId="1" fontId="48" fillId="0" borderId="0" xfId="0" applyNumberFormat="1" applyFont="1" applyBorder="1" applyAlignment="1">
      <alignment horizontal="left" vertical="center"/>
    </xf>
    <xf numFmtId="1" fontId="13" fillId="0" borderId="0" xfId="0" applyNumberFormat="1" applyFont="1" applyBorder="1" applyAlignment="1">
      <alignment horizontal="left" vertical="center"/>
    </xf>
    <xf numFmtId="0" fontId="14" fillId="0" borderId="0" xfId="0" applyFont="1" applyBorder="1" applyAlignment="1">
      <alignment vertical="center"/>
    </xf>
    <xf numFmtId="0" fontId="13" fillId="0" borderId="23" xfId="0" applyFont="1" applyBorder="1" applyAlignment="1">
      <alignment horizontal="right" vertical="center"/>
    </xf>
    <xf numFmtId="1" fontId="13" fillId="0" borderId="23" xfId="0" applyNumberFormat="1" applyFont="1" applyBorder="1" applyAlignment="1">
      <alignment horizontal="left" vertical="center"/>
    </xf>
    <xf numFmtId="0" fontId="13" fillId="0" borderId="23" xfId="0" applyFont="1" applyBorder="1" applyAlignment="1">
      <alignment vertical="center"/>
    </xf>
    <xf numFmtId="0" fontId="13" fillId="0" borderId="10" xfId="0" applyFont="1" applyBorder="1" applyAlignment="1">
      <alignment vertical="center"/>
    </xf>
    <xf numFmtId="0" fontId="13" fillId="0" borderId="48" xfId="0" applyFont="1" applyBorder="1" applyAlignment="1">
      <alignment vertical="center" wrapText="1"/>
    </xf>
    <xf numFmtId="0" fontId="13" fillId="0" borderId="19" xfId="0" applyFont="1" applyBorder="1" applyAlignment="1">
      <alignment vertical="center"/>
    </xf>
    <xf numFmtId="0" fontId="13" fillId="0" borderId="0" xfId="0" applyFont="1" applyBorder="1" applyAlignment="1">
      <alignment horizontal="right" vertical="center"/>
    </xf>
    <xf numFmtId="0" fontId="13" fillId="0" borderId="39" xfId="0" applyFont="1" applyBorder="1" applyAlignment="1">
      <alignment horizontal="right" vertical="center"/>
    </xf>
    <xf numFmtId="0" fontId="13" fillId="0" borderId="39" xfId="0" applyFont="1" applyBorder="1" applyAlignment="1">
      <alignment vertical="center"/>
    </xf>
    <xf numFmtId="0" fontId="13" fillId="0" borderId="18" xfId="0" applyFont="1" applyBorder="1" applyAlignment="1">
      <alignment vertical="center"/>
    </xf>
    <xf numFmtId="0" fontId="13" fillId="0" borderId="18" xfId="0" applyFont="1" applyBorder="1" applyAlignment="1">
      <alignment vertical="center" wrapText="1"/>
    </xf>
    <xf numFmtId="0" fontId="13" fillId="0" borderId="48" xfId="0" applyFont="1" applyBorder="1" applyAlignment="1">
      <alignment vertical="center"/>
    </xf>
    <xf numFmtId="0" fontId="13" fillId="0" borderId="0" xfId="0" applyFont="1" applyBorder="1" applyAlignment="1">
      <alignment horizontal="center" vertical="center"/>
    </xf>
    <xf numFmtId="0" fontId="13" fillId="0" borderId="28" xfId="0" applyFont="1" applyBorder="1" applyAlignment="1">
      <alignment horizontal="center" vertical="center"/>
    </xf>
    <xf numFmtId="0" fontId="13" fillId="0" borderId="3" xfId="0" applyFont="1" applyBorder="1" applyAlignment="1">
      <alignment vertical="center"/>
    </xf>
    <xf numFmtId="0" fontId="13" fillId="0" borderId="2" xfId="0" applyFont="1" applyBorder="1" applyAlignment="1">
      <alignment vertical="center"/>
    </xf>
    <xf numFmtId="0" fontId="13" fillId="0" borderId="47" xfId="0" applyFont="1" applyBorder="1" applyAlignment="1">
      <alignment vertical="center"/>
    </xf>
    <xf numFmtId="0" fontId="13" fillId="0" borderId="19" xfId="0" applyFont="1" applyBorder="1" applyAlignment="1">
      <alignment horizontal="left" vertical="center"/>
    </xf>
    <xf numFmtId="0" fontId="69" fillId="0" borderId="7" xfId="0" applyFont="1" applyBorder="1" applyAlignment="1">
      <alignment horizontal="left"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5" fillId="0" borderId="7" xfId="0" applyFont="1" applyBorder="1" applyAlignment="1">
      <alignment vertical="center"/>
    </xf>
    <xf numFmtId="0" fontId="15" fillId="0" borderId="0" xfId="0" applyFont="1" applyBorder="1" applyAlignment="1">
      <alignment vertical="center"/>
    </xf>
    <xf numFmtId="0" fontId="15" fillId="0" borderId="28" xfId="0" applyFont="1" applyBorder="1" applyAlignment="1">
      <alignment vertical="center"/>
    </xf>
    <xf numFmtId="0" fontId="15" fillId="0" borderId="0" xfId="0" applyFont="1" applyBorder="1" applyAlignment="1">
      <alignment horizontal="right" vertical="center"/>
    </xf>
    <xf numFmtId="1" fontId="35" fillId="0" borderId="13" xfId="0" applyNumberFormat="1" applyFont="1" applyBorder="1" applyAlignment="1">
      <alignment horizontal="left" vertical="center"/>
    </xf>
    <xf numFmtId="0" fontId="5" fillId="0" borderId="0" xfId="0" applyFont="1" applyBorder="1" applyAlignment="1">
      <alignment vertical="center"/>
    </xf>
    <xf numFmtId="49" fontId="35" fillId="0" borderId="28" xfId="0" applyNumberFormat="1" applyFont="1" applyBorder="1" applyAlignment="1">
      <alignment vertical="center"/>
    </xf>
    <xf numFmtId="0" fontId="15" fillId="0" borderId="7" xfId="0" applyFont="1" applyBorder="1" applyAlignment="1">
      <alignment horizontal="right" vertical="center"/>
    </xf>
    <xf numFmtId="0" fontId="17" fillId="0" borderId="7" xfId="0" applyFont="1" applyBorder="1" applyAlignment="1">
      <alignment horizontal="right" vertical="center"/>
    </xf>
    <xf numFmtId="14" fontId="15" fillId="2" borderId="48" xfId="0" applyNumberFormat="1" applyFont="1" applyFill="1" applyBorder="1" applyAlignment="1" applyProtection="1">
      <alignment vertical="center"/>
      <protection locked="0"/>
    </xf>
    <xf numFmtId="0" fontId="17" fillId="0" borderId="0" xfId="0" applyFont="1" applyBorder="1" applyAlignment="1">
      <alignment horizontal="right" vertical="center"/>
    </xf>
    <xf numFmtId="0" fontId="15" fillId="2" borderId="48" xfId="0" applyFont="1" applyFill="1" applyBorder="1" applyAlignment="1" applyProtection="1">
      <alignment vertical="center"/>
      <protection locked="0"/>
    </xf>
    <xf numFmtId="0" fontId="15" fillId="0" borderId="3" xfId="0" applyFont="1" applyBorder="1" applyAlignment="1">
      <alignment vertical="center"/>
    </xf>
    <xf numFmtId="0" fontId="15" fillId="0" borderId="2" xfId="0" applyFont="1" applyBorder="1" applyAlignment="1">
      <alignment vertical="center"/>
    </xf>
    <xf numFmtId="0" fontId="15" fillId="0" borderId="47" xfId="0" applyFont="1" applyBorder="1" applyAlignment="1">
      <alignment vertical="center"/>
    </xf>
    <xf numFmtId="0" fontId="43" fillId="0" borderId="18" xfId="0" applyFont="1" applyBorder="1" applyAlignment="1">
      <alignment vertical="center"/>
    </xf>
    <xf numFmtId="0" fontId="15" fillId="0" borderId="19" xfId="0" applyFont="1" applyBorder="1" applyAlignment="1">
      <alignment vertical="center"/>
    </xf>
    <xf numFmtId="0" fontId="15" fillId="0" borderId="8" xfId="0" applyFont="1" applyBorder="1" applyAlignment="1">
      <alignment vertical="center"/>
    </xf>
    <xf numFmtId="0" fontId="15" fillId="0" borderId="18" xfId="0" applyFont="1" applyBorder="1" applyAlignment="1">
      <alignment vertical="center"/>
    </xf>
    <xf numFmtId="0" fontId="15" fillId="0" borderId="8" xfId="0" applyFont="1" applyBorder="1" applyAlignment="1">
      <alignment vertical="center" wrapText="1"/>
    </xf>
    <xf numFmtId="14" fontId="23" fillId="7" borderId="35" xfId="0" applyNumberFormat="1" applyFont="1" applyFill="1" applyBorder="1" applyAlignment="1" applyProtection="1">
      <alignment vertical="center"/>
      <protection locked="0"/>
    </xf>
    <xf numFmtId="0" fontId="23" fillId="7" borderId="51" xfId="0" applyFont="1" applyFill="1" applyBorder="1" applyAlignment="1" applyProtection="1">
      <alignment vertical="center"/>
      <protection locked="0"/>
    </xf>
    <xf numFmtId="0" fontId="23" fillId="7" borderId="35" xfId="0" applyFont="1" applyFill="1" applyBorder="1" applyAlignment="1" applyProtection="1">
      <alignment vertical="center"/>
      <protection locked="0"/>
    </xf>
    <xf numFmtId="14" fontId="23" fillId="7" borderId="5" xfId="0" applyNumberFormat="1" applyFont="1" applyFill="1" applyBorder="1" applyAlignment="1" applyProtection="1">
      <alignment vertical="center"/>
      <protection locked="0"/>
    </xf>
    <xf numFmtId="0" fontId="23" fillId="7" borderId="36" xfId="0" applyFont="1" applyFill="1" applyBorder="1" applyAlignment="1" applyProtection="1">
      <alignment vertical="center"/>
      <protection locked="0"/>
    </xf>
    <xf numFmtId="0" fontId="23" fillId="7" borderId="5" xfId="0" applyFont="1" applyFill="1" applyBorder="1" applyAlignment="1" applyProtection="1">
      <alignment vertical="center"/>
      <protection locked="0"/>
    </xf>
    <xf numFmtId="0" fontId="23" fillId="7" borderId="41" xfId="0" applyFont="1" applyFill="1" applyBorder="1" applyAlignment="1" applyProtection="1">
      <alignment vertical="center"/>
      <protection locked="0"/>
    </xf>
    <xf numFmtId="0" fontId="23" fillId="7" borderId="52" xfId="0" applyFont="1" applyFill="1" applyBorder="1" applyAlignment="1" applyProtection="1">
      <alignment vertical="center"/>
      <protection locked="0"/>
    </xf>
    <xf numFmtId="0" fontId="23" fillId="7" borderId="53" xfId="0" applyFont="1" applyFill="1" applyBorder="1" applyAlignment="1" applyProtection="1">
      <alignment vertical="center"/>
      <protection locked="0"/>
    </xf>
    <xf numFmtId="0" fontId="23" fillId="7" borderId="54" xfId="0" applyFont="1" applyFill="1" applyBorder="1" applyAlignment="1" applyProtection="1">
      <alignment vertical="center"/>
      <protection locked="0"/>
    </xf>
    <xf numFmtId="0" fontId="17" fillId="0" borderId="21" xfId="0" applyFont="1" applyBorder="1" applyAlignment="1">
      <alignment horizontal="righ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17" fillId="0" borderId="14" xfId="0" applyFont="1" applyBorder="1" applyAlignment="1">
      <alignment horizontal="right" vertical="center"/>
    </xf>
    <xf numFmtId="0" fontId="15" fillId="0" borderId="0" xfId="0" applyFont="1" applyAlignment="1">
      <alignment vertical="center"/>
    </xf>
    <xf numFmtId="0" fontId="17" fillId="0" borderId="8" xfId="0" applyFont="1" applyBorder="1" applyAlignment="1">
      <alignment vertical="center"/>
    </xf>
    <xf numFmtId="0" fontId="17" fillId="0" borderId="18" xfId="0" applyFont="1" applyBorder="1" applyAlignment="1">
      <alignment vertical="center"/>
    </xf>
    <xf numFmtId="0" fontId="17" fillId="0" borderId="8" xfId="0" applyFont="1" applyBorder="1" applyAlignment="1">
      <alignment vertical="center" wrapText="1"/>
    </xf>
    <xf numFmtId="0" fontId="23" fillId="7" borderId="55" xfId="0" applyFont="1" applyFill="1" applyBorder="1" applyAlignment="1" applyProtection="1">
      <alignment vertical="center"/>
      <protection locked="0"/>
    </xf>
    <xf numFmtId="0" fontId="23" fillId="7" borderId="56" xfId="0" applyFont="1" applyFill="1" applyBorder="1" applyAlignment="1" applyProtection="1">
      <alignment vertical="center"/>
      <protection locked="0"/>
    </xf>
    <xf numFmtId="0" fontId="31" fillId="0" borderId="7" xfId="0" applyFont="1" applyBorder="1" applyAlignment="1">
      <alignment vertical="center"/>
    </xf>
    <xf numFmtId="0" fontId="31" fillId="0" borderId="7" xfId="0" applyFont="1" applyBorder="1"/>
    <xf numFmtId="0" fontId="70" fillId="0" borderId="0" xfId="0" applyFont="1" applyBorder="1" applyAlignment="1">
      <alignment horizontal="left" vertical="center"/>
    </xf>
    <xf numFmtId="0" fontId="65" fillId="0" borderId="26" xfId="0" applyFont="1" applyBorder="1" applyAlignment="1" applyProtection="1">
      <alignment horizontal="left" vertical="center"/>
    </xf>
    <xf numFmtId="0" fontId="66" fillId="0" borderId="23" xfId="0" applyFont="1" applyBorder="1" applyAlignment="1" applyProtection="1">
      <alignment horizontal="center" vertical="center"/>
    </xf>
    <xf numFmtId="0" fontId="19" fillId="0" borderId="23" xfId="0" applyFont="1" applyBorder="1" applyAlignment="1">
      <alignment horizontal="center" vertical="center"/>
    </xf>
    <xf numFmtId="0" fontId="68" fillId="0" borderId="23" xfId="0" applyFont="1" applyBorder="1" applyAlignment="1">
      <alignment horizontal="left" vertical="center"/>
    </xf>
    <xf numFmtId="0" fontId="19" fillId="0" borderId="57" xfId="0" applyFont="1" applyBorder="1" applyAlignment="1">
      <alignment horizontal="center" vertical="center"/>
    </xf>
    <xf numFmtId="1" fontId="35" fillId="0" borderId="48" xfId="0" applyNumberFormat="1" applyFont="1" applyBorder="1" applyAlignment="1">
      <alignment horizontal="left" vertical="center"/>
    </xf>
    <xf numFmtId="1" fontId="50" fillId="0" borderId="0" xfId="0" applyNumberFormat="1" applyFont="1" applyBorder="1" applyAlignment="1">
      <alignment horizontal="left" vertical="center"/>
    </xf>
    <xf numFmtId="0" fontId="35" fillId="0" borderId="0" xfId="0" applyFont="1" applyBorder="1" applyAlignment="1">
      <alignment vertical="center"/>
    </xf>
    <xf numFmtId="0" fontId="57" fillId="0" borderId="48" xfId="0" applyNumberFormat="1" applyFont="1" applyFill="1" applyBorder="1" applyAlignment="1" applyProtection="1">
      <alignment horizontal="center" vertical="center"/>
    </xf>
    <xf numFmtId="0" fontId="5" fillId="0" borderId="28" xfId="0" applyFont="1" applyBorder="1" applyAlignment="1">
      <alignment vertical="center"/>
    </xf>
    <xf numFmtId="0" fontId="19" fillId="0" borderId="7" xfId="0" applyFont="1" applyBorder="1" applyAlignment="1">
      <alignment vertical="center"/>
    </xf>
    <xf numFmtId="0" fontId="19" fillId="0" borderId="0" xfId="0" applyFont="1" applyBorder="1" applyAlignment="1">
      <alignment vertical="center"/>
    </xf>
    <xf numFmtId="0" fontId="5" fillId="0" borderId="0" xfId="0" applyFont="1" applyFill="1" applyBorder="1" applyAlignment="1">
      <alignment vertical="center"/>
    </xf>
    <xf numFmtId="49" fontId="5" fillId="0" borderId="28" xfId="0" applyNumberFormat="1" applyFont="1" applyBorder="1" applyAlignment="1" applyProtection="1">
      <alignment vertical="center"/>
      <protection locked="0"/>
    </xf>
    <xf numFmtId="0" fontId="8" fillId="0" borderId="58" xfId="0" applyFont="1" applyBorder="1" applyAlignment="1" applyProtection="1">
      <alignment horizontal="center" vertical="center" wrapText="1"/>
    </xf>
    <xf numFmtId="0" fontId="8" fillId="0" borderId="59" xfId="0" applyFont="1" applyBorder="1" applyAlignment="1" applyProtection="1">
      <alignment horizontal="center" vertical="center" wrapText="1"/>
    </xf>
    <xf numFmtId="49" fontId="8" fillId="0" borderId="60" xfId="0" applyNumberFormat="1" applyFont="1" applyFill="1" applyBorder="1" applyAlignment="1" applyProtection="1">
      <alignment horizontal="center" vertical="center"/>
    </xf>
    <xf numFmtId="49" fontId="8" fillId="0" borderId="61" xfId="0" applyNumberFormat="1" applyFont="1" applyFill="1" applyBorder="1" applyAlignment="1" applyProtection="1">
      <alignment horizontal="center" vertical="center" wrapText="1"/>
    </xf>
    <xf numFmtId="49" fontId="8" fillId="0" borderId="62" xfId="0" applyNumberFormat="1" applyFont="1" applyBorder="1" applyAlignment="1" applyProtection="1">
      <alignment horizontal="center" vertical="center"/>
    </xf>
    <xf numFmtId="49" fontId="8" fillId="0" borderId="60" xfId="0" applyNumberFormat="1" applyFont="1" applyBorder="1" applyAlignment="1" applyProtection="1">
      <alignment horizontal="center" vertical="center"/>
    </xf>
    <xf numFmtId="0" fontId="13" fillId="0" borderId="63" xfId="0" applyFont="1" applyBorder="1" applyAlignment="1" applyProtection="1">
      <alignment vertical="center"/>
    </xf>
    <xf numFmtId="49" fontId="8" fillId="0" borderId="58" xfId="0" applyNumberFormat="1" applyFont="1" applyBorder="1" applyAlignment="1" applyProtection="1">
      <alignment vertical="center"/>
    </xf>
    <xf numFmtId="0" fontId="13" fillId="0" borderId="26" xfId="0" applyFont="1" applyBorder="1" applyAlignment="1">
      <alignment horizontal="right" vertical="center"/>
    </xf>
    <xf numFmtId="0" fontId="13" fillId="0" borderId="57" xfId="0" applyFont="1" applyBorder="1" applyAlignment="1">
      <alignment vertical="center"/>
    </xf>
    <xf numFmtId="0" fontId="13" fillId="0" borderId="64" xfId="0" applyFont="1" applyBorder="1" applyAlignment="1">
      <alignment vertical="center"/>
    </xf>
    <xf numFmtId="0" fontId="13" fillId="0" borderId="62" xfId="0" applyFont="1" applyBorder="1" applyAlignment="1">
      <alignment vertical="center" wrapText="1"/>
    </xf>
    <xf numFmtId="0" fontId="13" fillId="0" borderId="65" xfId="0" applyFont="1" applyBorder="1" applyAlignment="1">
      <alignment vertical="center" wrapText="1"/>
    </xf>
    <xf numFmtId="14" fontId="21" fillId="2" borderId="66" xfId="0" applyNumberFormat="1" applyFont="1" applyFill="1" applyBorder="1" applyAlignment="1" applyProtection="1">
      <alignment vertical="center"/>
      <protection locked="0"/>
    </xf>
    <xf numFmtId="0" fontId="21" fillId="2" borderId="67" xfId="0" applyFont="1" applyFill="1" applyBorder="1" applyAlignment="1" applyProtection="1">
      <alignment vertical="center"/>
      <protection locked="0"/>
    </xf>
    <xf numFmtId="0" fontId="21" fillId="2" borderId="60" xfId="0" applyFont="1" applyFill="1" applyBorder="1" applyAlignment="1" applyProtection="1">
      <alignment vertical="center"/>
      <protection locked="0"/>
    </xf>
    <xf numFmtId="0" fontId="8" fillId="0" borderId="68" xfId="0" applyFont="1" applyBorder="1" applyAlignment="1">
      <alignment horizontal="right" vertical="center"/>
    </xf>
    <xf numFmtId="0" fontId="13" fillId="0" borderId="7" xfId="0" applyFont="1" applyBorder="1" applyAlignment="1">
      <alignment vertical="center"/>
    </xf>
    <xf numFmtId="0" fontId="17" fillId="0" borderId="34" xfId="0" applyFont="1" applyBorder="1" applyAlignment="1">
      <alignment vertical="center"/>
    </xf>
    <xf numFmtId="0" fontId="13" fillId="0" borderId="62" xfId="0" applyFont="1" applyBorder="1" applyAlignment="1">
      <alignment vertical="center"/>
    </xf>
    <xf numFmtId="14" fontId="21" fillId="2" borderId="62" xfId="0" applyNumberFormat="1" applyFont="1" applyFill="1" applyBorder="1" applyAlignment="1" applyProtection="1">
      <alignment vertical="center"/>
      <protection locked="0"/>
    </xf>
    <xf numFmtId="0" fontId="8" fillId="0" borderId="69" xfId="0" applyFont="1" applyBorder="1" applyAlignment="1">
      <alignment horizontal="right" vertical="center"/>
    </xf>
    <xf numFmtId="0" fontId="8" fillId="0" borderId="70" xfId="0" applyFont="1" applyBorder="1" applyAlignment="1">
      <alignment horizontal="right" vertical="center"/>
    </xf>
    <xf numFmtId="0" fontId="8" fillId="0" borderId="71" xfId="0" applyFont="1" applyBorder="1" applyAlignment="1">
      <alignment horizontal="right" vertical="center"/>
    </xf>
    <xf numFmtId="171" fontId="13" fillId="0" borderId="28" xfId="0" applyNumberFormat="1" applyFont="1" applyBorder="1" applyAlignment="1">
      <alignment vertical="center"/>
    </xf>
    <xf numFmtId="171" fontId="13" fillId="0" borderId="75" xfId="0" applyNumberFormat="1" applyFont="1" applyBorder="1" applyAlignment="1">
      <alignment vertical="center"/>
    </xf>
    <xf numFmtId="171" fontId="13" fillId="0" borderId="65" xfId="0" applyNumberFormat="1" applyFont="1" applyBorder="1" applyAlignment="1">
      <alignment vertical="center" wrapText="1"/>
    </xf>
    <xf numFmtId="171" fontId="8" fillId="0" borderId="28" xfId="0" applyNumberFormat="1" applyFont="1" applyBorder="1" applyAlignment="1">
      <alignment horizontal="right" vertical="center"/>
    </xf>
    <xf numFmtId="171" fontId="13" fillId="0" borderId="64" xfId="0" applyNumberFormat="1" applyFont="1" applyBorder="1" applyAlignment="1">
      <alignment vertical="center"/>
    </xf>
    <xf numFmtId="171" fontId="5" fillId="0" borderId="25" xfId="1" applyNumberFormat="1" applyFont="1" applyBorder="1" applyAlignment="1">
      <alignment vertical="center"/>
    </xf>
    <xf numFmtId="171" fontId="24" fillId="0" borderId="0" xfId="1" applyNumberFormat="1" applyFont="1" applyBorder="1"/>
    <xf numFmtId="171" fontId="16" fillId="0" borderId="0" xfId="0" applyNumberFormat="1" applyFont="1" applyBorder="1"/>
    <xf numFmtId="171" fontId="13" fillId="0" borderId="0" xfId="0" applyNumberFormat="1" applyFont="1"/>
    <xf numFmtId="171" fontId="13" fillId="0" borderId="11" xfId="0" applyNumberFormat="1" applyFont="1" applyBorder="1"/>
    <xf numFmtId="171" fontId="13" fillId="0" borderId="15" xfId="0" applyNumberFormat="1" applyFont="1" applyBorder="1"/>
    <xf numFmtId="171" fontId="13" fillId="0" borderId="14" xfId="0" applyNumberFormat="1" applyFont="1" applyBorder="1"/>
    <xf numFmtId="1" fontId="48" fillId="0" borderId="13" xfId="0" applyNumberFormat="1" applyFont="1" applyFill="1" applyBorder="1" applyAlignment="1">
      <alignment horizontal="left"/>
    </xf>
    <xf numFmtId="49" fontId="48" fillId="0" borderId="2" xfId="0" applyNumberFormat="1" applyFont="1" applyBorder="1" applyAlignment="1">
      <alignment vertical="center"/>
    </xf>
    <xf numFmtId="0" fontId="70" fillId="0" borderId="0" xfId="0" applyFont="1" applyBorder="1" applyAlignment="1">
      <alignment vertical="center"/>
    </xf>
    <xf numFmtId="0" fontId="13" fillId="0" borderId="13" xfId="0" applyFont="1" applyBorder="1" applyAlignment="1">
      <alignment vertical="center"/>
    </xf>
    <xf numFmtId="171" fontId="13" fillId="0" borderId="83" xfId="0" applyNumberFormat="1" applyFont="1" applyBorder="1" applyAlignment="1">
      <alignment vertical="center"/>
    </xf>
    <xf numFmtId="0" fontId="13" fillId="0" borderId="1" xfId="0" applyFont="1" applyBorder="1" applyAlignment="1">
      <alignment vertical="center"/>
    </xf>
    <xf numFmtId="171" fontId="13" fillId="0" borderId="84" xfId="0" applyNumberFormat="1" applyFont="1" applyBorder="1" applyAlignment="1">
      <alignment vertical="center"/>
    </xf>
    <xf numFmtId="0" fontId="21" fillId="0" borderId="35" xfId="0" applyFont="1" applyFill="1" applyBorder="1" applyAlignment="1" applyProtection="1">
      <alignment vertical="center"/>
    </xf>
    <xf numFmtId="0" fontId="65" fillId="0" borderId="23" xfId="0" applyFont="1" applyBorder="1" applyAlignment="1" applyProtection="1">
      <alignment horizontal="left" vertical="center"/>
    </xf>
    <xf numFmtId="0" fontId="8" fillId="0" borderId="71" xfId="0" applyFont="1" applyBorder="1" applyAlignment="1" applyProtection="1">
      <alignment horizontal="center" vertical="center" wrapText="1"/>
    </xf>
    <xf numFmtId="49" fontId="8" fillId="0" borderId="71" xfId="0" applyNumberFormat="1" applyFont="1" applyBorder="1" applyAlignment="1" applyProtection="1">
      <alignment vertical="center"/>
    </xf>
    <xf numFmtId="49" fontId="8" fillId="0" borderId="85" xfId="0" applyNumberFormat="1" applyFont="1" applyFill="1" applyBorder="1" applyAlignment="1" applyProtection="1">
      <alignment horizontal="center" vertical="center" wrapText="1"/>
    </xf>
    <xf numFmtId="15" fontId="8" fillId="7" borderId="15" xfId="0" applyNumberFormat="1" applyFont="1" applyFill="1" applyBorder="1" applyAlignment="1" applyProtection="1">
      <alignment horizontal="center" vertical="center"/>
      <protection locked="0"/>
    </xf>
    <xf numFmtId="15" fontId="8" fillId="7" borderId="1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7" xfId="0" applyBorder="1" applyAlignment="1">
      <alignment vertical="center"/>
    </xf>
    <xf numFmtId="0" fontId="5" fillId="0" borderId="0" xfId="0" applyFont="1" applyAlignment="1">
      <alignment vertical="center"/>
    </xf>
    <xf numFmtId="3" fontId="6" fillId="0" borderId="48" xfId="0" applyNumberFormat="1" applyFont="1" applyFill="1" applyBorder="1" applyAlignment="1" applyProtection="1">
      <alignment vertical="center"/>
    </xf>
    <xf numFmtId="10" fontId="6" fillId="0" borderId="48" xfId="0" applyNumberFormat="1" applyFont="1" applyFill="1" applyBorder="1" applyAlignment="1" applyProtection="1">
      <alignment vertical="center"/>
    </xf>
    <xf numFmtId="167" fontId="6" fillId="0" borderId="10" xfId="0" applyNumberFormat="1" applyFont="1" applyFill="1" applyBorder="1" applyAlignment="1" applyProtection="1">
      <alignment vertical="center"/>
    </xf>
    <xf numFmtId="10" fontId="6" fillId="0" borderId="10" xfId="0" applyNumberFormat="1" applyFont="1" applyFill="1" applyBorder="1" applyAlignment="1" applyProtection="1">
      <alignment vertical="center"/>
    </xf>
    <xf numFmtId="1" fontId="29" fillId="2" borderId="8" xfId="0" applyNumberFormat="1" applyFont="1" applyFill="1" applyBorder="1" applyAlignment="1" applyProtection="1">
      <alignment horizontal="center" vertical="center"/>
      <protection locked="0"/>
    </xf>
    <xf numFmtId="0" fontId="8" fillId="0" borderId="7" xfId="0" applyFont="1" applyFill="1" applyBorder="1" applyAlignment="1" applyProtection="1">
      <alignment vertical="center"/>
    </xf>
    <xf numFmtId="0" fontId="15" fillId="0" borderId="86" xfId="0" applyFont="1" applyBorder="1" applyAlignment="1" applyProtection="1">
      <alignment vertical="center"/>
    </xf>
    <xf numFmtId="174" fontId="17" fillId="0" borderId="85" xfId="0" applyNumberFormat="1" applyFont="1" applyBorder="1" applyAlignment="1" applyProtection="1">
      <alignment vertical="center"/>
    </xf>
    <xf numFmtId="171" fontId="13" fillId="0" borderId="0" xfId="0" quotePrefix="1" applyNumberFormat="1" applyFont="1" applyBorder="1" applyAlignment="1" applyProtection="1">
      <alignment horizontal="center" vertical="center"/>
    </xf>
    <xf numFmtId="0" fontId="61" fillId="0" borderId="38" xfId="0" applyFont="1" applyBorder="1" applyAlignment="1" applyProtection="1">
      <alignment horizontal="center" vertical="center"/>
    </xf>
    <xf numFmtId="0" fontId="32" fillId="0" borderId="26"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0" fillId="0" borderId="23" xfId="0" applyBorder="1" applyAlignment="1" applyProtection="1">
      <alignment vertical="center"/>
      <protection locked="0"/>
    </xf>
    <xf numFmtId="0" fontId="53" fillId="0" borderId="7" xfId="0" applyFont="1" applyBorder="1" applyAlignment="1" applyProtection="1">
      <alignment vertical="center"/>
      <protection locked="0"/>
    </xf>
    <xf numFmtId="0" fontId="13"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39" fillId="0" borderId="0" xfId="0" applyFont="1" applyAlignment="1">
      <alignment vertical="center" wrapText="1"/>
    </xf>
    <xf numFmtId="0" fontId="67" fillId="5" borderId="26" xfId="0" applyFont="1" applyFill="1" applyBorder="1" applyAlignment="1" applyProtection="1">
      <alignment horizontal="centerContinuous" vertical="center"/>
    </xf>
    <xf numFmtId="0" fontId="15" fillId="5" borderId="23" xfId="0" applyFont="1" applyFill="1" applyBorder="1" applyAlignment="1" applyProtection="1">
      <alignment horizontal="centerContinuous" vertical="center"/>
    </xf>
    <xf numFmtId="0" fontId="21" fillId="2" borderId="78" xfId="0" applyFont="1" applyFill="1" applyBorder="1" applyAlignment="1" applyProtection="1">
      <alignment vertical="center"/>
      <protection locked="0"/>
    </xf>
    <xf numFmtId="0" fontId="21" fillId="2" borderId="48" xfId="0" applyFont="1" applyFill="1" applyBorder="1" applyAlignment="1" applyProtection="1">
      <alignment vertical="center"/>
      <protection locked="0"/>
    </xf>
    <xf numFmtId="0" fontId="21" fillId="2" borderId="87" xfId="0" applyFont="1" applyFill="1" applyBorder="1" applyAlignment="1" applyProtection="1">
      <alignment vertical="center"/>
      <protection locked="0"/>
    </xf>
    <xf numFmtId="174" fontId="6" fillId="0" borderId="48" xfId="0" applyNumberFormat="1" applyFont="1" applyFill="1" applyBorder="1" applyAlignment="1" applyProtection="1">
      <alignment vertical="center"/>
    </xf>
    <xf numFmtId="0" fontId="76" fillId="0" borderId="0" xfId="0" applyFont="1" applyFill="1"/>
    <xf numFmtId="0" fontId="6" fillId="2" borderId="26" xfId="0" applyFont="1" applyFill="1" applyBorder="1" applyAlignment="1" applyProtection="1">
      <alignment vertical="center"/>
      <protection locked="0"/>
    </xf>
    <xf numFmtId="0" fontId="6" fillId="2" borderId="23" xfId="0" applyFont="1" applyFill="1" applyBorder="1" applyAlignment="1" applyProtection="1">
      <alignment vertical="center"/>
      <protection locked="0"/>
    </xf>
    <xf numFmtId="0" fontId="6" fillId="2" borderId="57" xfId="0" applyFont="1" applyFill="1" applyBorder="1" applyAlignment="1" applyProtection="1">
      <alignment vertical="center"/>
      <protection locked="0"/>
    </xf>
    <xf numFmtId="0" fontId="7" fillId="2" borderId="7" xfId="0" applyFont="1" applyFill="1" applyBorder="1" applyAlignment="1" applyProtection="1">
      <alignment vertical="center"/>
      <protection locked="0"/>
    </xf>
    <xf numFmtId="0" fontId="6" fillId="2" borderId="13"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6" fillId="2" borderId="28" xfId="0" applyFont="1" applyFill="1" applyBorder="1" applyAlignment="1" applyProtection="1">
      <alignment vertical="center"/>
      <protection locked="0"/>
    </xf>
    <xf numFmtId="0" fontId="7" fillId="2" borderId="13" xfId="0" applyFont="1" applyFill="1" applyBorder="1" applyAlignment="1" applyProtection="1">
      <alignment vertical="center"/>
      <protection locked="0"/>
    </xf>
    <xf numFmtId="0" fontId="6" fillId="2" borderId="83" xfId="0" applyFont="1" applyFill="1" applyBorder="1" applyAlignment="1" applyProtection="1">
      <alignment vertical="center"/>
      <protection locked="0"/>
    </xf>
    <xf numFmtId="0" fontId="6" fillId="2" borderId="7" xfId="0" applyFont="1" applyFill="1" applyBorder="1" applyAlignment="1" applyProtection="1">
      <alignment vertical="center"/>
      <protection locked="0"/>
    </xf>
    <xf numFmtId="0" fontId="6" fillId="2" borderId="19" xfId="0" applyFont="1" applyFill="1" applyBorder="1" applyAlignment="1" applyProtection="1">
      <alignment vertical="center"/>
      <protection locked="0"/>
    </xf>
    <xf numFmtId="0" fontId="6" fillId="2" borderId="88"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5" fillId="2" borderId="28" xfId="0" applyFont="1" applyFill="1" applyBorder="1" applyAlignment="1" applyProtection="1">
      <alignment vertical="center"/>
      <protection locked="0"/>
    </xf>
    <xf numFmtId="0" fontId="79" fillId="0" borderId="89" xfId="0" applyFont="1" applyFill="1" applyBorder="1" applyAlignment="1" applyProtection="1">
      <alignment horizontal="center" vertical="center" wrapText="1"/>
    </xf>
    <xf numFmtId="0" fontId="8" fillId="0" borderId="1" xfId="0" applyFont="1" applyBorder="1" applyAlignment="1">
      <alignment horizontal="right"/>
    </xf>
    <xf numFmtId="0" fontId="26" fillId="0" borderId="91" xfId="0" applyFont="1" applyBorder="1" applyAlignment="1">
      <alignment horizontal="right" vertical="center"/>
    </xf>
    <xf numFmtId="0" fontId="8" fillId="0" borderId="59" xfId="0" applyFont="1" applyBorder="1" applyAlignment="1" applyProtection="1">
      <alignment horizontal="center" wrapText="1"/>
    </xf>
    <xf numFmtId="0" fontId="8" fillId="0" borderId="77" xfId="0" applyFont="1" applyBorder="1" applyAlignment="1" applyProtection="1">
      <alignment horizontal="center" wrapText="1"/>
    </xf>
    <xf numFmtId="0" fontId="13" fillId="0" borderId="21" xfId="0" applyFont="1" applyBorder="1" applyAlignment="1" applyProtection="1">
      <alignment horizontal="right" vertical="center"/>
    </xf>
    <xf numFmtId="0" fontId="13" fillId="0" borderId="0" xfId="0" applyFont="1" applyBorder="1" applyAlignment="1" applyProtection="1">
      <alignment horizontal="right" vertical="center"/>
    </xf>
    <xf numFmtId="49" fontId="15" fillId="2" borderId="48" xfId="0" applyNumberFormat="1" applyFont="1" applyFill="1" applyBorder="1" applyAlignment="1" applyProtection="1">
      <alignment vertical="center"/>
      <protection locked="0"/>
    </xf>
    <xf numFmtId="0" fontId="13" fillId="0" borderId="92" xfId="0" applyFont="1" applyBorder="1" applyAlignment="1">
      <alignment horizontal="right"/>
    </xf>
    <xf numFmtId="0" fontId="15" fillId="2" borderId="18" xfId="0" applyFont="1" applyFill="1" applyBorder="1" applyAlignment="1" applyProtection="1">
      <alignment vertical="center"/>
      <protection locked="0"/>
    </xf>
    <xf numFmtId="0" fontId="0" fillId="2" borderId="3" xfId="0" applyFill="1" applyBorder="1" applyProtection="1">
      <protection locked="0"/>
    </xf>
    <xf numFmtId="0" fontId="8" fillId="2" borderId="34" xfId="0" applyFont="1" applyFill="1" applyBorder="1" applyAlignment="1" applyProtection="1">
      <alignment horizontal="right"/>
      <protection locked="0"/>
    </xf>
    <xf numFmtId="0" fontId="29" fillId="2" borderId="0" xfId="0" applyFont="1" applyFill="1" applyBorder="1" applyAlignment="1" applyProtection="1">
      <alignment horizontal="center" vertical="center"/>
      <protection locked="0"/>
    </xf>
    <xf numFmtId="9" fontId="31" fillId="2" borderId="48" xfId="0" applyNumberFormat="1" applyFont="1" applyFill="1" applyBorder="1" applyAlignment="1" applyProtection="1">
      <alignment horizontal="center" vertical="center"/>
      <protection locked="0"/>
    </xf>
    <xf numFmtId="0" fontId="15" fillId="0" borderId="93" xfId="0" applyFont="1" applyFill="1" applyBorder="1" applyAlignment="1" applyProtection="1">
      <alignment horizontal="left" vertical="center"/>
    </xf>
    <xf numFmtId="0" fontId="15" fillId="0" borderId="94" xfId="0" applyFont="1" applyFill="1" applyBorder="1" applyAlignment="1" applyProtection="1">
      <alignment vertical="center"/>
    </xf>
    <xf numFmtId="0" fontId="15" fillId="0" borderId="95" xfId="0" applyFont="1" applyFill="1" applyBorder="1" applyAlignment="1" applyProtection="1">
      <alignment horizontal="left" vertical="center"/>
    </xf>
    <xf numFmtId="0" fontId="15" fillId="0" borderId="96" xfId="0" applyFont="1" applyFill="1" applyBorder="1" applyAlignment="1" applyProtection="1">
      <alignment vertical="center"/>
    </xf>
    <xf numFmtId="0" fontId="81" fillId="0" borderId="97" xfId="0" applyFont="1" applyFill="1" applyBorder="1" applyAlignment="1" applyProtection="1">
      <alignment horizontal="right" vertical="center"/>
    </xf>
    <xf numFmtId="0" fontId="15" fillId="0" borderId="97" xfId="0" applyFont="1" applyFill="1" applyBorder="1" applyAlignment="1" applyProtection="1">
      <alignment horizontal="right" vertical="center"/>
    </xf>
    <xf numFmtId="0" fontId="15" fillId="0" borderId="98" xfId="0" applyFont="1" applyFill="1" applyBorder="1" applyAlignment="1" applyProtection="1">
      <alignment horizontal="left" vertical="center"/>
    </xf>
    <xf numFmtId="0" fontId="15" fillId="0" borderId="99" xfId="0" applyFont="1" applyFill="1" applyBorder="1" applyAlignment="1" applyProtection="1">
      <alignment vertical="center"/>
    </xf>
    <xf numFmtId="0" fontId="15" fillId="0" borderId="100" xfId="0" applyFont="1" applyFill="1" applyBorder="1" applyAlignment="1" applyProtection="1">
      <alignment horizontal="right" vertical="center"/>
    </xf>
    <xf numFmtId="0" fontId="0" fillId="0" borderId="28" xfId="0" applyBorder="1"/>
    <xf numFmtId="0" fontId="15" fillId="0" borderId="28" xfId="0" applyFont="1" applyFill="1" applyBorder="1" applyAlignment="1" applyProtection="1">
      <alignment vertical="center"/>
      <protection locked="0"/>
    </xf>
    <xf numFmtId="0" fontId="5" fillId="0" borderId="0" xfId="0" applyFont="1" applyBorder="1" applyAlignment="1">
      <alignment horizontal="right"/>
    </xf>
    <xf numFmtId="0" fontId="13" fillId="0" borderId="65" xfId="0" applyFont="1" applyFill="1" applyBorder="1" applyAlignment="1">
      <alignment vertical="center"/>
    </xf>
    <xf numFmtId="172" fontId="15" fillId="0" borderId="28" xfId="0" applyNumberFormat="1" applyFont="1" applyFill="1" applyBorder="1" applyAlignment="1" applyProtection="1">
      <alignment vertical="center"/>
    </xf>
    <xf numFmtId="0" fontId="36" fillId="0" borderId="28" xfId="0" applyFont="1" applyBorder="1" applyAlignment="1" applyProtection="1">
      <alignment horizontal="center" vertical="center" wrapText="1"/>
    </xf>
    <xf numFmtId="0" fontId="15" fillId="0" borderId="28" xfId="0" applyFont="1" applyFill="1" applyBorder="1" applyAlignment="1" applyProtection="1">
      <alignment horizontal="right" vertical="center" wrapText="1"/>
    </xf>
    <xf numFmtId="171" fontId="5" fillId="0" borderId="25" xfId="0" applyNumberFormat="1" applyFont="1" applyBorder="1" applyAlignment="1" applyProtection="1">
      <alignment horizontal="right" vertical="center"/>
    </xf>
    <xf numFmtId="49" fontId="5" fillId="2" borderId="48" xfId="0" applyNumberFormat="1" applyFont="1" applyFill="1" applyBorder="1" applyAlignment="1" applyProtection="1">
      <alignment vertical="center"/>
      <protection locked="0"/>
    </xf>
    <xf numFmtId="44" fontId="15" fillId="2" borderId="101" xfId="0" applyNumberFormat="1" applyFont="1" applyFill="1" applyBorder="1" applyAlignment="1" applyProtection="1">
      <alignment horizontal="right" vertical="center"/>
      <protection locked="0"/>
    </xf>
    <xf numFmtId="44" fontId="15" fillId="2" borderId="48" xfId="0" applyNumberFormat="1" applyFont="1" applyFill="1" applyBorder="1" applyAlignment="1" applyProtection="1">
      <alignment horizontal="right" vertical="center"/>
      <protection locked="0"/>
    </xf>
    <xf numFmtId="0" fontId="15" fillId="0" borderId="21" xfId="0" applyFont="1" applyFill="1" applyBorder="1" applyAlignment="1" applyProtection="1">
      <alignment horizontal="right" vertical="center" wrapText="1"/>
    </xf>
    <xf numFmtId="0" fontId="15" fillId="0" borderId="98" xfId="0" applyFont="1" applyFill="1" applyBorder="1" applyAlignment="1" applyProtection="1">
      <alignment horizontal="right" vertical="center"/>
    </xf>
    <xf numFmtId="0" fontId="15" fillId="0" borderId="99" xfId="0" applyFont="1" applyFill="1" applyBorder="1" applyAlignment="1" applyProtection="1">
      <alignment horizontal="right" vertical="center"/>
    </xf>
    <xf numFmtId="0" fontId="15" fillId="0" borderId="95" xfId="0" applyFont="1" applyFill="1" applyBorder="1" applyAlignment="1" applyProtection="1">
      <alignment horizontal="right" vertical="center"/>
    </xf>
    <xf numFmtId="0" fontId="15" fillId="0" borderId="96" xfId="0" applyFont="1" applyFill="1" applyBorder="1" applyAlignment="1" applyProtection="1">
      <alignment horizontal="right" vertical="center"/>
    </xf>
    <xf numFmtId="0" fontId="5" fillId="0" borderId="95" xfId="0" applyFont="1" applyFill="1" applyBorder="1" applyAlignment="1" applyProtection="1">
      <alignment horizontal="right" vertical="center"/>
    </xf>
    <xf numFmtId="0" fontId="5" fillId="0" borderId="96" xfId="0" applyFont="1" applyFill="1" applyBorder="1" applyAlignment="1" applyProtection="1">
      <alignment horizontal="right" vertical="center"/>
    </xf>
    <xf numFmtId="0" fontId="5" fillId="0" borderId="97" xfId="0" applyFont="1" applyFill="1" applyBorder="1" applyAlignment="1" applyProtection="1">
      <alignment horizontal="right" vertical="center"/>
    </xf>
    <xf numFmtId="0" fontId="15" fillId="5" borderId="102" xfId="0" applyFont="1" applyFill="1" applyBorder="1" applyAlignment="1" applyProtection="1">
      <alignment horizontal="right" vertical="center"/>
    </xf>
    <xf numFmtId="0" fontId="15" fillId="0" borderId="103" xfId="0" applyFont="1" applyBorder="1" applyAlignment="1" applyProtection="1">
      <alignment vertical="center"/>
    </xf>
    <xf numFmtId="0" fontId="15" fillId="0" borderId="45" xfId="0" applyFont="1" applyFill="1" applyBorder="1" applyAlignment="1" applyProtection="1">
      <alignment horizontal="left" vertical="center"/>
    </xf>
    <xf numFmtId="1" fontId="61" fillId="0" borderId="104" xfId="0" applyNumberFormat="1" applyFont="1" applyFill="1" applyBorder="1" applyAlignment="1" applyProtection="1">
      <alignment horizontal="center" vertical="center"/>
    </xf>
    <xf numFmtId="0" fontId="15" fillId="0" borderId="96" xfId="0" applyFont="1" applyBorder="1" applyAlignment="1" applyProtection="1">
      <alignment vertical="center"/>
    </xf>
    <xf numFmtId="0" fontId="29" fillId="2" borderId="89" xfId="0" applyFont="1" applyFill="1" applyBorder="1" applyAlignment="1" applyProtection="1">
      <alignment horizontal="center" vertical="center" wrapText="1"/>
      <protection locked="0"/>
    </xf>
    <xf numFmtId="0" fontId="54" fillId="9" borderId="105" xfId="0" applyFont="1" applyFill="1" applyBorder="1" applyAlignment="1" applyProtection="1">
      <alignment horizontal="center" vertical="center" wrapText="1"/>
    </xf>
    <xf numFmtId="0" fontId="54" fillId="0" borderId="106" xfId="0" applyFont="1" applyFill="1" applyBorder="1" applyAlignment="1" applyProtection="1">
      <alignment horizontal="center" vertical="center" wrapText="1"/>
    </xf>
    <xf numFmtId="44" fontId="5" fillId="0" borderId="17" xfId="0" applyNumberFormat="1" applyFont="1" applyFill="1" applyBorder="1" applyAlignment="1" applyProtection="1">
      <alignment horizontal="right" vertical="center"/>
    </xf>
    <xf numFmtId="44" fontId="5" fillId="0" borderId="88" xfId="0" applyNumberFormat="1" applyFont="1" applyFill="1" applyBorder="1" applyAlignment="1" applyProtection="1">
      <alignment horizontal="right" vertical="center"/>
    </xf>
    <xf numFmtId="44" fontId="5" fillId="0" borderId="84" xfId="0" applyNumberFormat="1" applyFont="1" applyFill="1" applyBorder="1" applyAlignment="1" applyProtection="1">
      <alignment horizontal="right" vertical="center"/>
    </xf>
    <xf numFmtId="44" fontId="5" fillId="2" borderId="107" xfId="0" applyNumberFormat="1" applyFont="1" applyFill="1" applyBorder="1" applyAlignment="1" applyProtection="1">
      <alignment horizontal="right" vertical="center"/>
      <protection locked="0"/>
    </xf>
    <xf numFmtId="44" fontId="5" fillId="2" borderId="65" xfId="0" applyNumberFormat="1" applyFont="1" applyFill="1" applyBorder="1" applyAlignment="1" applyProtection="1">
      <alignment horizontal="right" vertical="center"/>
      <protection locked="0"/>
    </xf>
    <xf numFmtId="174" fontId="40" fillId="0" borderId="42" xfId="0" applyNumberFormat="1" applyFont="1" applyFill="1" applyBorder="1" applyAlignment="1" applyProtection="1">
      <alignment horizontal="center" vertical="center"/>
    </xf>
    <xf numFmtId="174" fontId="41" fillId="0" borderId="43" xfId="0" applyNumberFormat="1" applyFont="1" applyFill="1" applyBorder="1" applyAlignment="1" applyProtection="1">
      <alignment horizontal="center" vertical="center"/>
    </xf>
    <xf numFmtId="0" fontId="20" fillId="9" borderId="24" xfId="0" applyFont="1" applyFill="1" applyBorder="1" applyAlignment="1" applyProtection="1">
      <alignment horizontal="center" vertical="center" wrapText="1"/>
    </xf>
    <xf numFmtId="174" fontId="8" fillId="0" borderId="109" xfId="0" applyNumberFormat="1" applyFont="1" applyFill="1" applyBorder="1" applyAlignment="1" applyProtection="1">
      <alignment horizontal="right" vertical="center"/>
    </xf>
    <xf numFmtId="171" fontId="5" fillId="0" borderId="110" xfId="0" applyNumberFormat="1" applyFont="1" applyBorder="1" applyAlignment="1" applyProtection="1">
      <alignment horizontal="right" vertical="center"/>
    </xf>
    <xf numFmtId="171" fontId="17" fillId="2" borderId="111" xfId="0" applyNumberFormat="1" applyFont="1" applyFill="1" applyBorder="1" applyAlignment="1" applyProtection="1">
      <alignment horizontal="right" vertical="center"/>
      <protection locked="0"/>
    </xf>
    <xf numFmtId="171" fontId="5" fillId="0" borderId="111" xfId="0" applyNumberFormat="1" applyFont="1" applyBorder="1" applyAlignment="1" applyProtection="1">
      <alignment horizontal="right" vertical="center"/>
    </xf>
    <xf numFmtId="44" fontId="8" fillId="0" borderId="43" xfId="0" applyNumberFormat="1" applyFont="1" applyBorder="1" applyAlignment="1" applyProtection="1">
      <alignment vertical="center"/>
    </xf>
    <xf numFmtId="44" fontId="8" fillId="0" borderId="28" xfId="0" applyNumberFormat="1" applyFont="1" applyFill="1" applyBorder="1" applyAlignment="1" applyProtection="1">
      <alignment vertical="center"/>
    </xf>
    <xf numFmtId="44" fontId="5" fillId="0" borderId="47" xfId="0" applyNumberFormat="1" applyFont="1" applyFill="1" applyBorder="1" applyAlignment="1" applyProtection="1">
      <alignment vertical="center"/>
    </xf>
    <xf numFmtId="44" fontId="5" fillId="0" borderId="28" xfId="0" applyNumberFormat="1" applyFont="1" applyFill="1" applyBorder="1" applyAlignment="1" applyProtection="1">
      <alignment vertical="center"/>
    </xf>
    <xf numFmtId="44" fontId="6" fillId="0" borderId="28" xfId="0" applyNumberFormat="1" applyFont="1" applyFill="1" applyBorder="1" applyAlignment="1" applyProtection="1">
      <alignment vertical="center"/>
    </xf>
    <xf numFmtId="44" fontId="6" fillId="0" borderId="112" xfId="0" applyNumberFormat="1" applyFont="1" applyFill="1" applyBorder="1" applyAlignment="1" applyProtection="1">
      <alignment vertical="center"/>
    </xf>
    <xf numFmtId="44" fontId="7" fillId="0" borderId="47" xfId="0" applyNumberFormat="1" applyFont="1" applyFill="1" applyBorder="1" applyAlignment="1" applyProtection="1">
      <alignment vertical="center"/>
    </xf>
    <xf numFmtId="44" fontId="7" fillId="0" borderId="112" xfId="0" applyNumberFormat="1" applyFont="1" applyFill="1" applyBorder="1" applyAlignment="1" applyProtection="1">
      <alignment vertical="center"/>
    </xf>
    <xf numFmtId="44" fontId="7" fillId="0" borderId="106" xfId="0" applyNumberFormat="1" applyFont="1" applyFill="1" applyBorder="1" applyAlignment="1" applyProtection="1">
      <alignment vertical="center"/>
    </xf>
    <xf numFmtId="44" fontId="5" fillId="0" borderId="28" xfId="0" applyNumberFormat="1" applyFont="1" applyBorder="1" applyAlignment="1" applyProtection="1">
      <alignment vertical="center"/>
    </xf>
    <xf numFmtId="44" fontId="5" fillId="0" borderId="112" xfId="0" applyNumberFormat="1" applyFont="1" applyBorder="1" applyAlignment="1" applyProtection="1">
      <alignment vertical="center"/>
    </xf>
    <xf numFmtId="44" fontId="8" fillId="0" borderId="47" xfId="0" applyNumberFormat="1" applyFont="1" applyBorder="1" applyAlignment="1" applyProtection="1">
      <alignment vertical="center"/>
    </xf>
    <xf numFmtId="44" fontId="30" fillId="0" borderId="112" xfId="0" applyNumberFormat="1" applyFont="1" applyFill="1" applyBorder="1" applyAlignment="1" applyProtection="1">
      <alignment vertical="center"/>
    </xf>
    <xf numFmtId="44" fontId="7" fillId="0" borderId="28" xfId="0" applyNumberFormat="1" applyFont="1" applyFill="1" applyBorder="1" applyAlignment="1" applyProtection="1">
      <alignment vertical="center"/>
    </xf>
    <xf numFmtId="44" fontId="6" fillId="0" borderId="57" xfId="0" applyNumberFormat="1" applyFont="1" applyFill="1" applyBorder="1" applyAlignment="1" applyProtection="1">
      <alignment vertical="center"/>
    </xf>
    <xf numFmtId="44" fontId="30" fillId="0" borderId="83" xfId="0" applyNumberFormat="1" applyFont="1" applyFill="1" applyBorder="1" applyAlignment="1" applyProtection="1">
      <alignment vertical="center"/>
    </xf>
    <xf numFmtId="0" fontId="31" fillId="0" borderId="0" xfId="0" applyFont="1" applyFill="1"/>
    <xf numFmtId="0" fontId="84" fillId="0" borderId="0" xfId="0" applyFont="1" applyFill="1"/>
    <xf numFmtId="0" fontId="26" fillId="0" borderId="113" xfId="0" applyFont="1" applyFill="1" applyBorder="1" applyAlignment="1"/>
    <xf numFmtId="0" fontId="26" fillId="0" borderId="79" xfId="0" applyFont="1" applyFill="1" applyBorder="1" applyAlignment="1"/>
    <xf numFmtId="0" fontId="26" fillId="0" borderId="79" xfId="0" applyFont="1" applyFill="1" applyBorder="1" applyAlignment="1" applyProtection="1">
      <alignment wrapText="1"/>
    </xf>
    <xf numFmtId="0" fontId="26" fillId="0" borderId="79" xfId="0" applyFont="1" applyFill="1" applyBorder="1" applyAlignment="1" applyProtection="1"/>
    <xf numFmtId="0" fontId="26" fillId="0" borderId="79" xfId="0" applyFont="1" applyFill="1" applyBorder="1" applyAlignment="1" applyProtection="1">
      <alignment horizontal="center" wrapText="1"/>
    </xf>
    <xf numFmtId="0" fontId="26" fillId="0" borderId="114" xfId="0" applyFont="1" applyFill="1" applyBorder="1" applyAlignment="1">
      <alignment horizontal="center"/>
    </xf>
    <xf numFmtId="0" fontId="30" fillId="0" borderId="115" xfId="0" applyFont="1" applyFill="1" applyBorder="1" applyAlignment="1">
      <alignment vertical="center"/>
    </xf>
    <xf numFmtId="0" fontId="30" fillId="0" borderId="48" xfId="0" applyFont="1" applyBorder="1"/>
    <xf numFmtId="9" fontId="30" fillId="0" borderId="48" xfId="14" applyFont="1" applyFill="1" applyBorder="1" applyAlignment="1">
      <alignment horizontal="center" vertical="center" wrapText="1"/>
    </xf>
    <xf numFmtId="0" fontId="30" fillId="0" borderId="48" xfId="0" applyFont="1" applyFill="1" applyBorder="1" applyAlignment="1">
      <alignment vertical="center"/>
    </xf>
    <xf numFmtId="9" fontId="30" fillId="0" borderId="48" xfId="14" applyFont="1" applyFill="1" applyBorder="1" applyAlignment="1">
      <alignment vertical="center"/>
    </xf>
    <xf numFmtId="10" fontId="30" fillId="0" borderId="116" xfId="0" applyNumberFormat="1" applyFont="1" applyFill="1" applyBorder="1" applyAlignment="1">
      <alignment vertical="center"/>
    </xf>
    <xf numFmtId="9" fontId="0" fillId="0" borderId="48" xfId="14" applyFont="1" applyBorder="1"/>
    <xf numFmtId="0" fontId="30" fillId="0" borderId="48" xfId="0" applyFont="1" applyFill="1" applyBorder="1"/>
    <xf numFmtId="9" fontId="0" fillId="0" borderId="48" xfId="14" applyFont="1" applyFill="1" applyBorder="1"/>
    <xf numFmtId="0" fontId="15" fillId="0" borderId="117" xfId="0" applyFont="1" applyFill="1" applyBorder="1" applyAlignment="1" applyProtection="1">
      <alignment horizontal="right" vertical="center"/>
    </xf>
    <xf numFmtId="0" fontId="15" fillId="0" borderId="118" xfId="0" applyFont="1" applyFill="1" applyBorder="1" applyAlignment="1" applyProtection="1">
      <alignment horizontal="right" vertical="center"/>
    </xf>
    <xf numFmtId="0" fontId="15" fillId="0" borderId="119" xfId="0" applyFont="1" applyFill="1" applyBorder="1" applyAlignment="1" applyProtection="1">
      <alignment horizontal="right" vertical="center"/>
    </xf>
    <xf numFmtId="0" fontId="15" fillId="0" borderId="120" xfId="0" applyFont="1" applyFill="1" applyBorder="1" applyAlignment="1" applyProtection="1">
      <alignment horizontal="right" vertical="center"/>
    </xf>
    <xf numFmtId="0" fontId="15" fillId="0" borderId="121" xfId="0" applyFont="1" applyFill="1" applyBorder="1" applyAlignment="1" applyProtection="1">
      <alignment horizontal="right" vertical="center"/>
    </xf>
    <xf numFmtId="0" fontId="15" fillId="0" borderId="122" xfId="0" applyFont="1" applyFill="1" applyBorder="1" applyAlignment="1" applyProtection="1">
      <alignment horizontal="right" vertical="center"/>
    </xf>
    <xf numFmtId="0" fontId="15" fillId="0" borderId="44" xfId="0" applyFont="1" applyBorder="1" applyAlignment="1" applyProtection="1">
      <alignment vertical="center"/>
    </xf>
    <xf numFmtId="0" fontId="61" fillId="0" borderId="38" xfId="0" applyFont="1" applyFill="1" applyBorder="1" applyAlignment="1" applyProtection="1">
      <alignment horizontal="center" vertical="center"/>
    </xf>
    <xf numFmtId="49" fontId="15" fillId="0" borderId="19" xfId="0" applyNumberFormat="1" applyFont="1" applyFill="1" applyBorder="1" applyAlignment="1" applyProtection="1">
      <alignment vertical="center"/>
      <protection locked="0"/>
    </xf>
    <xf numFmtId="0" fontId="30" fillId="0" borderId="123" xfId="0" applyFont="1" applyFill="1" applyBorder="1" applyAlignment="1">
      <alignment vertical="center"/>
    </xf>
    <xf numFmtId="0" fontId="30" fillId="0" borderId="35" xfId="0" applyFont="1" applyBorder="1"/>
    <xf numFmtId="9" fontId="30" fillId="0" borderId="35" xfId="14" applyFont="1" applyFill="1" applyBorder="1" applyAlignment="1">
      <alignment horizontal="center" vertical="center" wrapText="1"/>
    </xf>
    <xf numFmtId="0" fontId="30" fillId="0" borderId="35" xfId="0" applyFont="1" applyFill="1" applyBorder="1" applyAlignment="1">
      <alignment vertical="center"/>
    </xf>
    <xf numFmtId="9" fontId="30" fillId="0" borderId="35" xfId="14" applyFont="1" applyFill="1" applyBorder="1" applyAlignment="1">
      <alignment vertical="center"/>
    </xf>
    <xf numFmtId="10" fontId="30" fillId="0" borderId="124" xfId="0" applyNumberFormat="1" applyFont="1" applyFill="1" applyBorder="1" applyAlignment="1">
      <alignment vertical="center"/>
    </xf>
    <xf numFmtId="0" fontId="30" fillId="0" borderId="125" xfId="0" applyFont="1" applyFill="1" applyBorder="1" applyAlignment="1">
      <alignment vertical="center"/>
    </xf>
    <xf numFmtId="0" fontId="30" fillId="0" borderId="125" xfId="0" applyFont="1" applyBorder="1"/>
    <xf numFmtId="9" fontId="30" fillId="0" borderId="125" xfId="14" applyFont="1" applyFill="1" applyBorder="1" applyAlignment="1">
      <alignment horizontal="center" vertical="center" wrapText="1"/>
    </xf>
    <xf numFmtId="9" fontId="30" fillId="0" borderId="125" xfId="14" applyFont="1" applyFill="1" applyBorder="1" applyAlignment="1">
      <alignment vertical="center"/>
    </xf>
    <xf numFmtId="10" fontId="30" fillId="0" borderId="125" xfId="0" applyNumberFormat="1" applyFont="1" applyFill="1" applyBorder="1" applyAlignment="1">
      <alignment vertical="center"/>
    </xf>
    <xf numFmtId="0" fontId="61" fillId="0" borderId="21" xfId="0" applyFont="1" applyFill="1" applyBorder="1" applyAlignment="1" applyProtection="1">
      <alignment horizontal="center" vertical="center"/>
    </xf>
    <xf numFmtId="44" fontId="21" fillId="2" borderId="40" xfId="0" applyNumberFormat="1" applyFont="1" applyFill="1" applyBorder="1" applyAlignment="1" applyProtection="1">
      <alignment vertical="center"/>
      <protection locked="0"/>
    </xf>
    <xf numFmtId="44" fontId="5" fillId="0" borderId="40" xfId="0" applyNumberFormat="1" applyFont="1" applyBorder="1" applyAlignment="1" applyProtection="1">
      <alignment vertical="center"/>
    </xf>
    <xf numFmtId="44" fontId="5" fillId="0" borderId="126" xfId="0" applyNumberFormat="1" applyFont="1" applyBorder="1" applyAlignment="1" applyProtection="1">
      <alignment vertical="center"/>
    </xf>
    <xf numFmtId="44" fontId="8" fillId="0" borderId="59" xfId="0" applyNumberFormat="1" applyFont="1" applyBorder="1" applyAlignment="1" applyProtection="1">
      <alignment vertical="center"/>
    </xf>
    <xf numFmtId="44" fontId="8" fillId="0" borderId="77" xfId="0" applyNumberFormat="1" applyFont="1" applyBorder="1" applyAlignment="1" applyProtection="1">
      <alignment vertical="center"/>
    </xf>
    <xf numFmtId="44" fontId="21" fillId="0" borderId="42" xfId="0" applyNumberFormat="1" applyFont="1" applyFill="1" applyBorder="1" applyAlignment="1" applyProtection="1">
      <alignment vertical="center"/>
    </xf>
    <xf numFmtId="44" fontId="5" fillId="0" borderId="42" xfId="0" applyNumberFormat="1" applyFont="1" applyFill="1" applyBorder="1" applyAlignment="1" applyProtection="1">
      <alignment vertical="center"/>
    </xf>
    <xf numFmtId="44" fontId="5" fillId="0" borderId="43" xfId="0" applyNumberFormat="1" applyFont="1" applyFill="1" applyBorder="1" applyAlignment="1" applyProtection="1">
      <alignment vertical="center"/>
    </xf>
    <xf numFmtId="44" fontId="21" fillId="2" borderId="80" xfId="0" applyNumberFormat="1" applyFont="1" applyFill="1" applyBorder="1" applyAlignment="1" applyProtection="1">
      <alignment vertical="center"/>
      <protection locked="0"/>
    </xf>
    <xf numFmtId="44" fontId="5" fillId="0" borderId="127" xfId="0" applyNumberFormat="1" applyFont="1" applyBorder="1" applyAlignment="1" applyProtection="1">
      <alignment vertical="center"/>
    </xf>
    <xf numFmtId="0" fontId="15" fillId="0" borderId="21"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0" fillId="0" borderId="21" xfId="0" applyBorder="1"/>
    <xf numFmtId="0" fontId="0" fillId="0" borderId="0" xfId="0" applyBorder="1" applyAlignment="1">
      <alignment horizontal="left"/>
    </xf>
    <xf numFmtId="0" fontId="13" fillId="0" borderId="13" xfId="0" applyFont="1" applyBorder="1" applyAlignment="1">
      <alignment horizontal="left" vertical="center"/>
    </xf>
    <xf numFmtId="0" fontId="13" fillId="0" borderId="0" xfId="0" applyFont="1" applyAlignment="1">
      <alignment vertical="center"/>
    </xf>
    <xf numFmtId="0" fontId="2" fillId="0" borderId="0" xfId="0" applyFont="1" applyAlignment="1">
      <alignment vertical="center" wrapText="1"/>
    </xf>
    <xf numFmtId="0" fontId="14" fillId="0" borderId="0" xfId="0" applyFont="1" applyAlignment="1">
      <alignment horizontal="center" vertical="center" wrapText="1"/>
    </xf>
    <xf numFmtId="0" fontId="65" fillId="0" borderId="0" xfId="0" applyFont="1" applyAlignment="1">
      <alignment vertical="center" wrapText="1"/>
    </xf>
    <xf numFmtId="0" fontId="2" fillId="0" borderId="0" xfId="0" applyFont="1" applyAlignment="1">
      <alignment horizontal="center" vertical="top" wrapText="1"/>
    </xf>
    <xf numFmtId="0" fontId="13" fillId="0" borderId="0" xfId="0" applyFont="1" applyAlignment="1">
      <alignment horizontal="center" vertical="top" wrapText="1"/>
    </xf>
    <xf numFmtId="0" fontId="14" fillId="0" borderId="0" xfId="0" applyFont="1" applyAlignment="1">
      <alignment horizontal="center" vertical="top" wrapText="1"/>
    </xf>
    <xf numFmtId="0" fontId="19" fillId="0" borderId="26" xfId="0" applyFont="1" applyBorder="1"/>
    <xf numFmtId="0" fontId="2" fillId="0" borderId="23" xfId="0" applyFont="1" applyBorder="1"/>
    <xf numFmtId="0" fontId="19" fillId="0" borderId="23" xfId="0" applyFont="1" applyBorder="1"/>
    <xf numFmtId="0" fontId="8" fillId="0" borderId="23" xfId="0" applyFont="1" applyBorder="1"/>
    <xf numFmtId="0" fontId="2" fillId="0" borderId="57" xfId="0" applyFont="1" applyBorder="1"/>
    <xf numFmtId="0" fontId="2" fillId="0" borderId="26" xfId="0" applyFont="1" applyBorder="1"/>
    <xf numFmtId="0" fontId="2" fillId="0" borderId="7" xfId="0" applyFont="1" applyBorder="1"/>
    <xf numFmtId="0" fontId="2" fillId="0" borderId="0" xfId="0" applyFont="1" applyBorder="1"/>
    <xf numFmtId="0" fontId="2" fillId="0" borderId="0" xfId="0" applyFont="1"/>
    <xf numFmtId="0" fontId="2" fillId="0" borderId="28" xfId="0" applyFont="1" applyBorder="1"/>
    <xf numFmtId="0" fontId="8" fillId="0" borderId="0" xfId="0" applyFont="1"/>
    <xf numFmtId="0" fontId="8" fillId="0" borderId="0" xfId="0" applyFont="1" applyAlignment="1">
      <alignment horizontal="center"/>
    </xf>
    <xf numFmtId="177" fontId="2" fillId="0" borderId="118" xfId="0" applyNumberFormat="1" applyFont="1" applyBorder="1" applyAlignment="1">
      <alignment horizontal="center"/>
    </xf>
    <xf numFmtId="0" fontId="8" fillId="0" borderId="0" xfId="0" applyFont="1" applyAlignment="1"/>
    <xf numFmtId="178" fontId="2" fillId="0" borderId="149" xfId="0" applyNumberFormat="1" applyFont="1" applyFill="1" applyBorder="1" applyAlignment="1">
      <alignment horizontal="center"/>
    </xf>
    <xf numFmtId="0" fontId="8" fillId="0" borderId="7" xfId="0" applyFont="1" applyBorder="1"/>
    <xf numFmtId="0" fontId="2" fillId="0" borderId="0" xfId="0" applyFont="1" applyAlignment="1">
      <alignment horizontal="center"/>
    </xf>
    <xf numFmtId="0" fontId="8" fillId="0" borderId="0" xfId="0" applyFont="1" applyBorder="1"/>
    <xf numFmtId="0" fontId="2" fillId="0" borderId="118" xfId="0" applyFont="1" applyBorder="1"/>
    <xf numFmtId="0" fontId="2" fillId="0" borderId="118" xfId="0" applyFont="1" applyBorder="1" applyAlignment="1">
      <alignment horizontal="right"/>
    </xf>
    <xf numFmtId="0" fontId="2" fillId="0" borderId="0" xfId="0" applyFont="1" applyAlignment="1">
      <alignment horizontal="right"/>
    </xf>
    <xf numFmtId="0" fontId="8" fillId="0" borderId="68" xfId="0" applyFont="1" applyBorder="1"/>
    <xf numFmtId="0" fontId="8" fillId="0" borderId="19" xfId="0" applyFont="1" applyBorder="1"/>
    <xf numFmtId="0" fontId="2" fillId="0" borderId="19" xfId="0" applyFont="1" applyBorder="1"/>
    <xf numFmtId="0" fontId="2" fillId="0" borderId="9" xfId="0" applyFont="1" applyBorder="1" applyAlignment="1"/>
    <xf numFmtId="0" fontId="8" fillId="0" borderId="11" xfId="0" applyFont="1" applyBorder="1"/>
    <xf numFmtId="0" fontId="2" fillId="0" borderId="35" xfId="0" applyFont="1" applyBorder="1" applyAlignment="1">
      <alignment horizontal="center"/>
    </xf>
    <xf numFmtId="0" fontId="2" fillId="0" borderId="9" xfId="0" applyFont="1" applyBorder="1"/>
    <xf numFmtId="0" fontId="2" fillId="0" borderId="19" xfId="0" applyFont="1" applyBorder="1" applyAlignment="1">
      <alignment horizontal="center"/>
    </xf>
    <xf numFmtId="0" fontId="2" fillId="0" borderId="20" xfId="0" applyFont="1" applyBorder="1" applyAlignment="1">
      <alignment horizontal="center"/>
    </xf>
    <xf numFmtId="0" fontId="2" fillId="0" borderId="10" xfId="0" applyFont="1" applyBorder="1" applyAlignment="1">
      <alignment horizontal="center"/>
    </xf>
    <xf numFmtId="0" fontId="2" fillId="0" borderId="72" xfId="0" applyFont="1" applyBorder="1" applyAlignment="1">
      <alignment horizontal="center"/>
    </xf>
    <xf numFmtId="0" fontId="8" fillId="10" borderId="34" xfId="0" applyFont="1" applyFill="1" applyBorder="1" applyAlignment="1">
      <alignment horizontal="centerContinuous"/>
    </xf>
    <xf numFmtId="0" fontId="2" fillId="0" borderId="9" xfId="0" applyFont="1" applyBorder="1" applyAlignment="1">
      <alignment horizontal="centerContinuous"/>
    </xf>
    <xf numFmtId="0" fontId="2" fillId="0" borderId="10" xfId="0" applyFont="1" applyBorder="1" applyAlignment="1"/>
    <xf numFmtId="0" fontId="8" fillId="0" borderId="9" xfId="0" applyFont="1" applyBorder="1" applyAlignment="1"/>
    <xf numFmtId="0" fontId="8" fillId="0" borderId="10" xfId="0" applyFont="1" applyBorder="1" applyAlignment="1">
      <alignment horizontal="centerContinuous"/>
    </xf>
    <xf numFmtId="0" fontId="8" fillId="0" borderId="9" xfId="0" applyFont="1" applyBorder="1" applyAlignment="1">
      <alignment horizontal="centerContinuous"/>
    </xf>
    <xf numFmtId="0" fontId="2" fillId="0" borderId="10" xfId="0" applyFont="1" applyBorder="1" applyAlignment="1">
      <alignment horizontal="centerContinuous"/>
    </xf>
    <xf numFmtId="0" fontId="2" fillId="0" borderId="21" xfId="0" applyFont="1" applyBorder="1"/>
    <xf numFmtId="0" fontId="2" fillId="0" borderId="37"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center"/>
    </xf>
    <xf numFmtId="0" fontId="2" fillId="0" borderId="90" xfId="0" applyFont="1" applyBorder="1" applyAlignment="1">
      <alignment horizontal="center"/>
    </xf>
    <xf numFmtId="0" fontId="8" fillId="10" borderId="29" xfId="0" applyFont="1" applyFill="1" applyBorder="1" applyAlignment="1">
      <alignment horizontal="center"/>
    </xf>
    <xf numFmtId="0" fontId="2" fillId="0" borderId="12" xfId="0" applyFont="1" applyBorder="1" applyAlignment="1"/>
    <xf numFmtId="0" fontId="2" fillId="0" borderId="13" xfId="0" applyFont="1" applyBorder="1" applyAlignment="1">
      <alignment horizontal="centerContinuous"/>
    </xf>
    <xf numFmtId="0" fontId="2" fillId="0" borderId="12" xfId="0" applyFont="1" applyBorder="1" applyAlignment="1">
      <alignment horizontal="centerContinuous"/>
    </xf>
    <xf numFmtId="0" fontId="2" fillId="0" borderId="13" xfId="0" applyFont="1" applyBorder="1" applyAlignment="1">
      <alignment horizontal="center"/>
    </xf>
    <xf numFmtId="0" fontId="2" fillId="0" borderId="12" xfId="0" applyFont="1" applyBorder="1" applyAlignment="1">
      <alignment horizontal="center"/>
    </xf>
    <xf numFmtId="0" fontId="2" fillId="0" borderId="8" xfId="0" applyFont="1" applyBorder="1" applyAlignment="1">
      <alignment horizontal="center"/>
    </xf>
    <xf numFmtId="0" fontId="2" fillId="0" borderId="74" xfId="0" applyFont="1" applyBorder="1" applyAlignment="1">
      <alignment horizontal="center"/>
    </xf>
    <xf numFmtId="0" fontId="8" fillId="0" borderId="150" xfId="0" applyFont="1" applyBorder="1" applyAlignment="1">
      <alignment horizontal="center"/>
    </xf>
    <xf numFmtId="0" fontId="2" fillId="0" borderId="151" xfId="0" quotePrefix="1" applyFont="1" applyBorder="1"/>
    <xf numFmtId="0" fontId="2" fillId="0" borderId="152" xfId="0" applyFont="1" applyBorder="1"/>
    <xf numFmtId="0" fontId="2" fillId="0" borderId="151" xfId="0" applyFont="1" applyBorder="1"/>
    <xf numFmtId="0" fontId="2" fillId="0" borderId="153" xfId="0" applyFont="1" applyBorder="1"/>
    <xf numFmtId="180" fontId="2" fillId="0" borderId="151" xfId="0" applyNumberFormat="1" applyFont="1" applyBorder="1" applyAlignment="1">
      <alignment horizontal="center"/>
    </xf>
    <xf numFmtId="180" fontId="2" fillId="0" borderId="154" xfId="0" quotePrefix="1" applyNumberFormat="1" applyFont="1" applyBorder="1" applyAlignment="1">
      <alignment horizontal="center"/>
    </xf>
    <xf numFmtId="180" fontId="2" fillId="0" borderId="152" xfId="0" applyNumberFormat="1" applyFont="1" applyBorder="1" applyAlignment="1">
      <alignment horizontal="center"/>
    </xf>
    <xf numFmtId="180" fontId="2" fillId="0" borderId="154" xfId="0" applyNumberFormat="1" applyFont="1" applyBorder="1" applyAlignment="1">
      <alignment horizontal="center"/>
    </xf>
    <xf numFmtId="0" fontId="2" fillId="0" borderId="155" xfId="0" quotePrefix="1" applyFont="1" applyBorder="1" applyAlignment="1">
      <alignment horizontal="center"/>
    </xf>
    <xf numFmtId="0" fontId="8" fillId="0" borderId="29" xfId="0" applyFont="1" applyBorder="1" applyAlignment="1">
      <alignment horizontal="center"/>
    </xf>
    <xf numFmtId="0" fontId="2" fillId="0" borderId="12" xfId="0" quotePrefix="1" applyFont="1" applyBorder="1"/>
    <xf numFmtId="0" fontId="2" fillId="0" borderId="13" xfId="0" applyFont="1" applyBorder="1"/>
    <xf numFmtId="0" fontId="2" fillId="0" borderId="14" xfId="0" quotePrefix="1" applyFont="1" applyBorder="1" applyAlignment="1">
      <alignment horizontal="center"/>
    </xf>
    <xf numFmtId="0" fontId="2" fillId="0" borderId="12" xfId="0" applyFont="1" applyBorder="1"/>
    <xf numFmtId="0" fontId="2" fillId="0" borderId="14" xfId="0" applyFont="1" applyBorder="1"/>
    <xf numFmtId="180" fontId="2" fillId="0" borderId="12" xfId="0" applyNumberFormat="1" applyFont="1" applyBorder="1" applyAlignment="1">
      <alignment horizontal="center"/>
    </xf>
    <xf numFmtId="180" fontId="2" fillId="0" borderId="12" xfId="0" quotePrefix="1" applyNumberFormat="1" applyFont="1" applyBorder="1" applyAlignment="1">
      <alignment horizontal="center"/>
    </xf>
    <xf numFmtId="180" fontId="2" fillId="0" borderId="8" xfId="0" applyNumberFormat="1" applyFont="1" applyBorder="1" applyAlignment="1">
      <alignment horizontal="center"/>
    </xf>
    <xf numFmtId="0" fontId="2" fillId="0" borderId="74" xfId="0" quotePrefix="1" applyFont="1" applyBorder="1" applyAlignment="1">
      <alignment horizontal="center"/>
    </xf>
    <xf numFmtId="0" fontId="2" fillId="0" borderId="34" xfId="0" applyFont="1" applyBorder="1"/>
    <xf numFmtId="0" fontId="2" fillId="0" borderId="0" xfId="0" quotePrefix="1" applyFont="1" applyBorder="1"/>
    <xf numFmtId="0" fontId="2" fillId="0" borderId="0" xfId="0" applyFont="1" applyBorder="1" applyAlignment="1">
      <alignment horizontal="right"/>
    </xf>
    <xf numFmtId="0" fontId="8" fillId="0" borderId="156" xfId="0" applyFont="1" applyBorder="1" applyAlignment="1">
      <alignment horizontal="center"/>
    </xf>
    <xf numFmtId="0" fontId="8" fillId="0" borderId="0" xfId="0" applyFont="1" applyBorder="1" applyAlignment="1">
      <alignment horizontal="center"/>
    </xf>
    <xf numFmtId="180" fontId="8" fillId="0" borderId="157" xfId="0" applyNumberFormat="1" applyFont="1" applyBorder="1" applyAlignment="1">
      <alignment horizontal="center"/>
    </xf>
    <xf numFmtId="0" fontId="2" fillId="0" borderId="0" xfId="0" quotePrefix="1" applyFont="1" applyBorder="1" applyAlignment="1">
      <alignment horizontal="center"/>
    </xf>
    <xf numFmtId="0" fontId="8" fillId="0" borderId="158" xfId="0" applyFont="1" applyBorder="1"/>
    <xf numFmtId="0" fontId="2" fillId="0" borderId="125" xfId="0" quotePrefix="1" applyFont="1" applyBorder="1" applyAlignment="1">
      <alignment horizontal="center"/>
    </xf>
    <xf numFmtId="0" fontId="2" fillId="0" borderId="138" xfId="0" applyFont="1" applyBorder="1" applyAlignment="1">
      <alignment horizontal="center"/>
    </xf>
    <xf numFmtId="0" fontId="8" fillId="0" borderId="79" xfId="0" applyFont="1" applyBorder="1" applyAlignment="1">
      <alignment horizontal="center"/>
    </xf>
    <xf numFmtId="0" fontId="8" fillId="0" borderId="88" xfId="0" applyFont="1" applyBorder="1" applyAlignment="1">
      <alignment horizontal="center"/>
    </xf>
    <xf numFmtId="0" fontId="2" fillId="0" borderId="3" xfId="0" applyFont="1" applyBorder="1"/>
    <xf numFmtId="0" fontId="2" fillId="0" borderId="2" xfId="0" quotePrefix="1" applyFont="1" applyBorder="1"/>
    <xf numFmtId="0" fontId="2" fillId="0" borderId="2" xfId="0" applyFont="1" applyBorder="1"/>
    <xf numFmtId="0" fontId="2" fillId="0" borderId="2" xfId="0" applyFont="1" applyBorder="1" applyAlignment="1">
      <alignment horizontal="center"/>
    </xf>
    <xf numFmtId="0" fontId="2" fillId="0" borderId="2" xfId="0" quotePrefix="1" applyFont="1" applyBorder="1" applyAlignment="1">
      <alignment horizontal="center"/>
    </xf>
    <xf numFmtId="0" fontId="8" fillId="0" borderId="159" xfId="0" applyFont="1" applyBorder="1"/>
    <xf numFmtId="0" fontId="8" fillId="0" borderId="160" xfId="0" applyFont="1" applyBorder="1" applyAlignment="1">
      <alignment horizontal="center"/>
    </xf>
    <xf numFmtId="180" fontId="8" fillId="0" borderId="47" xfId="0" quotePrefix="1" applyNumberFormat="1" applyFont="1" applyBorder="1" applyAlignment="1">
      <alignment horizontal="center"/>
    </xf>
    <xf numFmtId="0" fontId="2" fillId="0" borderId="28" xfId="0" quotePrefix="1" applyFont="1" applyBorder="1" applyAlignment="1">
      <alignment horizontal="center"/>
    </xf>
    <xf numFmtId="0" fontId="2" fillId="0" borderId="88" xfId="0" quotePrefix="1" applyFont="1" applyBorder="1" applyAlignment="1">
      <alignment horizontal="center"/>
    </xf>
    <xf numFmtId="0" fontId="2" fillId="0" borderId="68" xfId="0" applyFont="1" applyBorder="1"/>
    <xf numFmtId="0" fontId="2" fillId="0" borderId="161" xfId="0" applyFont="1" applyBorder="1"/>
    <xf numFmtId="0" fontId="8" fillId="0" borderId="162" xfId="0" applyFont="1" applyBorder="1" applyAlignment="1">
      <alignment horizontal="center"/>
    </xf>
    <xf numFmtId="0" fontId="2" fillId="0" borderId="64" xfId="0" applyFont="1" applyBorder="1"/>
    <xf numFmtId="0" fontId="8" fillId="0" borderId="29" xfId="0" applyFont="1" applyBorder="1" applyAlignment="1">
      <alignment horizontal="centerContinuous"/>
    </xf>
    <xf numFmtId="0" fontId="2" fillId="0" borderId="13" xfId="0" applyFont="1" applyBorder="1" applyAlignment="1"/>
    <xf numFmtId="0" fontId="8" fillId="0" borderId="12" xfId="0" applyFont="1" applyBorder="1" applyAlignment="1">
      <alignment horizontal="centerContinuous"/>
    </xf>
    <xf numFmtId="0" fontId="8" fillId="0" borderId="161" xfId="0" applyFont="1" applyBorder="1"/>
    <xf numFmtId="0" fontId="8" fillId="0" borderId="18" xfId="0" applyFont="1" applyBorder="1"/>
    <xf numFmtId="0" fontId="8" fillId="0" borderId="163" xfId="0" applyFont="1" applyBorder="1" applyAlignment="1">
      <alignment horizontal="center"/>
    </xf>
    <xf numFmtId="0" fontId="8" fillId="0" borderId="21" xfId="0" applyFont="1" applyBorder="1" applyAlignment="1"/>
    <xf numFmtId="0" fontId="8" fillId="0" borderId="28" xfId="0" applyFont="1" applyBorder="1" applyAlignment="1">
      <alignment horizontal="center"/>
    </xf>
    <xf numFmtId="0" fontId="8" fillId="0" borderId="12" xfId="0" applyFont="1" applyBorder="1" applyAlignment="1">
      <alignment horizontal="center"/>
    </xf>
    <xf numFmtId="0" fontId="8" fillId="0" borderId="164" xfId="0" applyFont="1" applyBorder="1" applyAlignment="1">
      <alignment horizontal="center"/>
    </xf>
    <xf numFmtId="0" fontId="8" fillId="0" borderId="8" xfId="0" applyFont="1" applyBorder="1" applyAlignment="1">
      <alignment horizontal="center"/>
    </xf>
    <xf numFmtId="0" fontId="8" fillId="0" borderId="83" xfId="0" applyFont="1" applyBorder="1" applyAlignment="1">
      <alignment horizontal="center"/>
    </xf>
    <xf numFmtId="0" fontId="2" fillId="0" borderId="165" xfId="0" quotePrefix="1" applyFont="1" applyBorder="1" applyAlignment="1">
      <alignment horizontal="center"/>
    </xf>
    <xf numFmtId="0" fontId="2" fillId="0" borderId="166" xfId="0" quotePrefix="1" applyFont="1" applyBorder="1"/>
    <xf numFmtId="0" fontId="2" fillId="0" borderId="166" xfId="0" applyFont="1" applyBorder="1" applyAlignment="1">
      <alignment horizontal="center"/>
    </xf>
    <xf numFmtId="0" fontId="2" fillId="0" borderId="119" xfId="0" quotePrefix="1" applyFont="1" applyBorder="1" applyAlignment="1">
      <alignment horizontal="center"/>
    </xf>
    <xf numFmtId="0" fontId="2" fillId="0" borderId="167" xfId="0" applyFont="1" applyBorder="1"/>
    <xf numFmtId="0" fontId="2" fillId="0" borderId="119" xfId="0" applyFont="1" applyBorder="1"/>
    <xf numFmtId="0" fontId="2" fillId="0" borderId="166" xfId="0" quotePrefix="1" applyFont="1" applyBorder="1" applyAlignment="1">
      <alignment horizontal="center"/>
    </xf>
    <xf numFmtId="2" fontId="2" fillId="0" borderId="168" xfId="0" applyNumberFormat="1" applyFont="1" applyBorder="1" applyAlignment="1">
      <alignment horizontal="center"/>
    </xf>
    <xf numFmtId="0" fontId="2" fillId="0" borderId="118" xfId="0" applyFont="1" applyBorder="1" applyAlignment="1">
      <alignment horizontal="center"/>
    </xf>
    <xf numFmtId="180" fontId="2" fillId="0" borderId="169" xfId="0" quotePrefix="1" applyNumberFormat="1" applyFont="1" applyBorder="1" applyAlignment="1">
      <alignment horizontal="center"/>
    </xf>
    <xf numFmtId="0" fontId="2" fillId="0" borderId="29" xfId="0" quotePrefix="1" applyFont="1" applyBorder="1" applyAlignment="1">
      <alignment horizontal="center"/>
    </xf>
    <xf numFmtId="0" fontId="2" fillId="0" borderId="12" xfId="0" quotePrefix="1" applyFont="1" applyBorder="1" applyAlignment="1">
      <alignment horizontal="center"/>
    </xf>
    <xf numFmtId="0" fontId="2" fillId="0" borderId="14" xfId="0" applyFont="1" applyBorder="1" applyAlignment="1">
      <alignment horizontal="right"/>
    </xf>
    <xf numFmtId="0" fontId="2" fillId="0" borderId="12" xfId="0" quotePrefix="1" applyFont="1" applyBorder="1" applyAlignment="1"/>
    <xf numFmtId="2" fontId="2" fillId="0" borderId="170" xfId="0" applyNumberFormat="1" applyFont="1" applyBorder="1" applyAlignment="1">
      <alignment horizontal="center"/>
    </xf>
    <xf numFmtId="180" fontId="2" fillId="0" borderId="74" xfId="0" applyNumberFormat="1" applyFont="1" applyBorder="1" applyAlignment="1">
      <alignment horizontal="center"/>
    </xf>
    <xf numFmtId="0" fontId="2" fillId="10" borderId="171" xfId="0" applyFont="1" applyFill="1" applyBorder="1"/>
    <xf numFmtId="0" fontId="2" fillId="10" borderId="1" xfId="0" applyFont="1" applyFill="1" applyBorder="1"/>
    <xf numFmtId="0" fontId="8" fillId="10" borderId="1" xfId="0" applyFont="1" applyFill="1" applyBorder="1"/>
    <xf numFmtId="0" fontId="8" fillId="0" borderId="172" xfId="0" applyFont="1" applyBorder="1" applyAlignment="1">
      <alignment horizontal="center"/>
    </xf>
    <xf numFmtId="2" fontId="8" fillId="0" borderId="173" xfId="0" applyNumberFormat="1" applyFont="1" applyBorder="1" applyAlignment="1">
      <alignment horizontal="center"/>
    </xf>
    <xf numFmtId="0" fontId="8" fillId="0" borderId="53" xfId="0" applyFont="1" applyBorder="1" applyAlignment="1">
      <alignment horizontal="center"/>
    </xf>
    <xf numFmtId="180" fontId="8" fillId="0" borderId="84" xfId="0" applyNumberFormat="1" applyFont="1" applyBorder="1" applyAlignment="1">
      <alignment horizontal="center"/>
    </xf>
    <xf numFmtId="0" fontId="2" fillId="0" borderId="20" xfId="0" applyFont="1" applyBorder="1"/>
    <xf numFmtId="0" fontId="8" fillId="0" borderId="19" xfId="0" applyFont="1" applyFill="1" applyBorder="1"/>
    <xf numFmtId="0" fontId="2" fillId="0" borderId="88" xfId="0" applyFont="1" applyBorder="1"/>
    <xf numFmtId="0" fontId="2" fillId="0" borderId="14" xfId="0" applyFont="1" applyBorder="1" applyAlignment="1">
      <alignment horizontal="centerContinuous"/>
    </xf>
    <xf numFmtId="0" fontId="8" fillId="0" borderId="21" xfId="0" applyFont="1" applyBorder="1"/>
    <xf numFmtId="0" fontId="2" fillId="0" borderId="15" xfId="0" applyFont="1" applyBorder="1"/>
    <xf numFmtId="0" fontId="2" fillId="0" borderId="88" xfId="0" applyFont="1" applyBorder="1" applyAlignment="1"/>
    <xf numFmtId="0" fontId="8" fillId="0" borderId="12" xfId="0" applyFont="1" applyFill="1" applyBorder="1" applyAlignment="1"/>
    <xf numFmtId="0" fontId="2" fillId="0" borderId="14" xfId="0" applyFont="1" applyFill="1" applyBorder="1"/>
    <xf numFmtId="0" fontId="8" fillId="0" borderId="13" xfId="0" applyFont="1" applyBorder="1" applyAlignment="1">
      <alignment horizontal="centerContinuous"/>
    </xf>
    <xf numFmtId="0" fontId="8" fillId="0" borderId="12" xfId="0" applyFont="1" applyBorder="1"/>
    <xf numFmtId="0" fontId="8" fillId="0" borderId="13" xfId="0" applyFont="1" applyBorder="1"/>
    <xf numFmtId="0" fontId="8" fillId="0" borderId="13" xfId="0" applyFont="1" applyBorder="1" applyAlignment="1">
      <alignment horizontal="center"/>
    </xf>
    <xf numFmtId="0" fontId="2" fillId="0" borderId="83" xfId="0" applyFont="1" applyBorder="1" applyAlignment="1"/>
    <xf numFmtId="1" fontId="2" fillId="0" borderId="150" xfId="0" applyNumberFormat="1" applyFont="1" applyFill="1" applyBorder="1" applyAlignment="1">
      <alignment horizontal="center"/>
    </xf>
    <xf numFmtId="0" fontId="2" fillId="10" borderId="151" xfId="0" applyFont="1" applyFill="1" applyBorder="1" applyAlignment="1">
      <alignment horizontal="centerContinuous"/>
    </xf>
    <xf numFmtId="0" fontId="2" fillId="10" borderId="153" xfId="0" applyFont="1" applyFill="1" applyBorder="1" applyAlignment="1">
      <alignment horizontal="centerContinuous"/>
    </xf>
    <xf numFmtId="171" fontId="2" fillId="0" borderId="151" xfId="0" applyNumberFormat="1" applyFont="1" applyBorder="1"/>
    <xf numFmtId="0" fontId="2" fillId="0" borderId="152" xfId="0" quotePrefix="1" applyFont="1" applyBorder="1"/>
    <xf numFmtId="4" fontId="2" fillId="0" borderId="151" xfId="0" applyNumberFormat="1" applyFont="1" applyBorder="1"/>
    <xf numFmtId="0" fontId="8" fillId="0" borderId="35" xfId="0" applyFont="1" applyBorder="1" applyAlignment="1">
      <alignment horizontal="center"/>
    </xf>
    <xf numFmtId="0" fontId="8" fillId="0" borderId="90" xfId="0" applyFont="1" applyBorder="1" applyAlignment="1">
      <alignment horizontal="center"/>
    </xf>
    <xf numFmtId="0" fontId="2" fillId="0" borderId="117" xfId="0" applyFont="1" applyBorder="1" applyAlignment="1">
      <alignment horizontal="center"/>
    </xf>
    <xf numFmtId="0" fontId="2" fillId="0" borderId="166" xfId="0" applyFont="1" applyFill="1" applyBorder="1" applyAlignment="1"/>
    <xf numFmtId="0" fontId="2" fillId="0" borderId="119" xfId="0" applyFont="1" applyFill="1" applyBorder="1" applyAlignment="1">
      <alignment horizontal="center"/>
    </xf>
    <xf numFmtId="171" fontId="2" fillId="0" borderId="118" xfId="0" applyNumberFormat="1" applyFont="1" applyBorder="1"/>
    <xf numFmtId="0" fontId="2" fillId="0" borderId="118" xfId="0" quotePrefix="1" applyFont="1" applyBorder="1"/>
    <xf numFmtId="4" fontId="2" fillId="0" borderId="166" xfId="0" applyNumberFormat="1" applyFont="1" applyBorder="1"/>
    <xf numFmtId="0" fontId="8" fillId="0" borderId="74" xfId="0" applyFont="1" applyBorder="1" applyAlignment="1">
      <alignment horizontal="center"/>
    </xf>
    <xf numFmtId="0" fontId="2" fillId="10" borderId="95" xfId="0" applyFont="1" applyFill="1" applyBorder="1"/>
    <xf numFmtId="180" fontId="2" fillId="0" borderId="174" xfId="0" applyNumberFormat="1" applyFont="1" applyBorder="1"/>
    <xf numFmtId="0" fontId="2" fillId="0" borderId="97" xfId="0" applyFont="1" applyBorder="1"/>
    <xf numFmtId="171" fontId="2" fillId="0" borderId="96" xfId="0" applyNumberFormat="1" applyFont="1" applyBorder="1"/>
    <xf numFmtId="0" fontId="2" fillId="0" borderId="96" xfId="0" quotePrefix="1" applyFont="1" applyBorder="1"/>
    <xf numFmtId="4" fontId="2" fillId="0" borderId="174" xfId="0" applyNumberFormat="1" applyFont="1" applyBorder="1"/>
    <xf numFmtId="180" fontId="8" fillId="0" borderId="9" xfId="0" applyNumberFormat="1" applyFont="1" applyBorder="1"/>
    <xf numFmtId="1" fontId="2" fillId="0" borderId="35" xfId="0" applyNumberFormat="1" applyFont="1" applyBorder="1"/>
    <xf numFmtId="180" fontId="2" fillId="0" borderId="9" xfId="0" applyNumberFormat="1" applyFont="1" applyBorder="1"/>
    <xf numFmtId="180" fontId="2" fillId="0" borderId="35" xfId="0" applyNumberFormat="1" applyFont="1" applyBorder="1"/>
    <xf numFmtId="4" fontId="2" fillId="0" borderId="9" xfId="0" applyNumberFormat="1" applyFont="1" applyBorder="1"/>
    <xf numFmtId="171" fontId="2" fillId="0" borderId="72" xfId="0" applyNumberFormat="1" applyFont="1" applyBorder="1" applyAlignment="1"/>
    <xf numFmtId="0" fontId="2" fillId="0" borderId="29" xfId="0" applyFont="1" applyFill="1" applyBorder="1"/>
    <xf numFmtId="180" fontId="2" fillId="0" borderId="12" xfId="0" applyNumberFormat="1" applyFont="1" applyBorder="1" applyAlignment="1">
      <alignment horizontal="right"/>
    </xf>
    <xf numFmtId="171" fontId="2" fillId="0" borderId="12" xfId="0" applyNumberFormat="1" applyFont="1" applyBorder="1"/>
    <xf numFmtId="0" fontId="2" fillId="0" borderId="13" xfId="0" quotePrefix="1" applyFont="1" applyBorder="1"/>
    <xf numFmtId="4" fontId="2" fillId="0" borderId="12" xfId="0" applyNumberFormat="1" applyFont="1" applyBorder="1"/>
    <xf numFmtId="1" fontId="2" fillId="0" borderId="8" xfId="0" applyNumberFormat="1" applyFont="1" applyBorder="1" applyAlignment="1">
      <alignment horizontal="center"/>
    </xf>
    <xf numFmtId="4" fontId="2" fillId="0" borderId="12" xfId="0" applyNumberFormat="1" applyFont="1" applyBorder="1" applyAlignment="1">
      <alignment horizontal="center"/>
    </xf>
    <xf numFmtId="4" fontId="2" fillId="0" borderId="74" xfId="0" applyNumberFormat="1" applyFont="1" applyBorder="1" applyAlignment="1">
      <alignment horizontal="center"/>
    </xf>
    <xf numFmtId="0" fontId="2" fillId="10" borderId="3" xfId="0" applyFont="1" applyFill="1" applyBorder="1"/>
    <xf numFmtId="0" fontId="2" fillId="10" borderId="2" xfId="0" applyFont="1" applyFill="1" applyBorder="1"/>
    <xf numFmtId="0" fontId="8" fillId="0" borderId="54" xfId="0" applyFont="1" applyBorder="1"/>
    <xf numFmtId="0" fontId="2" fillId="0" borderId="1" xfId="0" applyFont="1" applyBorder="1"/>
    <xf numFmtId="4" fontId="8" fillId="0" borderId="54" xfId="0" applyNumberFormat="1" applyFont="1" applyBorder="1"/>
    <xf numFmtId="0" fontId="2" fillId="0" borderId="91" xfId="0" applyFont="1" applyBorder="1"/>
    <xf numFmtId="0" fontId="2" fillId="10" borderId="54" xfId="0" applyFont="1" applyFill="1" applyBorder="1"/>
    <xf numFmtId="4" fontId="8" fillId="0" borderId="108" xfId="0" applyNumberFormat="1" applyFont="1" applyBorder="1" applyAlignment="1">
      <alignment horizontal="center"/>
    </xf>
    <xf numFmtId="171" fontId="2" fillId="0" borderId="0" xfId="0" applyNumberFormat="1" applyFont="1" applyBorder="1"/>
    <xf numFmtId="0" fontId="2" fillId="0" borderId="0" xfId="0" applyFont="1" applyFill="1" applyBorder="1"/>
    <xf numFmtId="0" fontId="8" fillId="0" borderId="34" xfId="0" applyFont="1" applyBorder="1" applyAlignment="1">
      <alignment horizontal="center"/>
    </xf>
    <xf numFmtId="0" fontId="2" fillId="0" borderId="10" xfId="0" applyFont="1" applyBorder="1"/>
    <xf numFmtId="0" fontId="2" fillId="0" borderId="11" xfId="0" applyFont="1" applyBorder="1"/>
    <xf numFmtId="0" fontId="8" fillId="0" borderId="9" xfId="0" applyFont="1" applyBorder="1" applyAlignment="1">
      <alignment horizontal="center"/>
    </xf>
    <xf numFmtId="0" fontId="8" fillId="0" borderId="21" xfId="0" applyFont="1" applyBorder="1" applyAlignment="1">
      <alignment horizontal="centerContinuous"/>
    </xf>
    <xf numFmtId="0" fontId="8" fillId="0" borderId="72" xfId="0" applyFont="1" applyBorder="1" applyAlignment="1">
      <alignment horizontal="center"/>
    </xf>
    <xf numFmtId="0" fontId="8" fillId="0" borderId="12" xfId="0" applyFont="1" applyBorder="1" applyAlignment="1"/>
    <xf numFmtId="0" fontId="2" fillId="0" borderId="66" xfId="0" applyFont="1" applyBorder="1"/>
    <xf numFmtId="1" fontId="2" fillId="0" borderId="9" xfId="0" applyNumberFormat="1" applyFont="1" applyBorder="1"/>
    <xf numFmtId="0" fontId="8" fillId="0" borderId="35" xfId="0" applyFont="1" applyBorder="1" applyAlignment="1"/>
    <xf numFmtId="0" fontId="2" fillId="0" borderId="35" xfId="0" applyFont="1" applyBorder="1"/>
    <xf numFmtId="4" fontId="2" fillId="0" borderId="72" xfId="0" applyNumberFormat="1" applyFont="1" applyBorder="1"/>
    <xf numFmtId="0" fontId="2" fillId="0" borderId="117" xfId="0" applyFont="1" applyBorder="1"/>
    <xf numFmtId="0" fontId="2" fillId="0" borderId="166" xfId="0" applyFont="1" applyBorder="1"/>
    <xf numFmtId="1" fontId="2" fillId="0" borderId="166" xfId="0" applyNumberFormat="1" applyFont="1" applyBorder="1"/>
    <xf numFmtId="0" fontId="2" fillId="0" borderId="175" xfId="0" applyFont="1" applyBorder="1" applyAlignment="1">
      <alignment horizontal="right"/>
    </xf>
    <xf numFmtId="9" fontId="2" fillId="0" borderId="175" xfId="0" applyNumberFormat="1" applyFont="1" applyBorder="1" applyAlignment="1">
      <alignment horizontal="center"/>
    </xf>
    <xf numFmtId="171" fontId="2" fillId="0" borderId="166" xfId="0" applyNumberFormat="1" applyFont="1" applyBorder="1"/>
    <xf numFmtId="4" fontId="2" fillId="0" borderId="169" xfId="0" applyNumberFormat="1" applyFont="1" applyBorder="1" applyAlignment="1"/>
    <xf numFmtId="0" fontId="2" fillId="0" borderId="29" xfId="0" applyFont="1" applyBorder="1"/>
    <xf numFmtId="1" fontId="2" fillId="0" borderId="12" xfId="0" applyNumberFormat="1" applyFont="1" applyBorder="1"/>
    <xf numFmtId="0" fontId="2" fillId="0" borderId="37" xfId="0" applyFont="1" applyBorder="1" applyAlignment="1">
      <alignment horizontal="right"/>
    </xf>
    <xf numFmtId="0" fontId="2" fillId="0" borderId="37" xfId="0" applyFont="1" applyBorder="1"/>
    <xf numFmtId="2" fontId="2" fillId="0" borderId="21" xfId="0" applyNumberFormat="1" applyFont="1" applyBorder="1"/>
    <xf numFmtId="4" fontId="2" fillId="0" borderId="90" xfId="0" applyNumberFormat="1" applyFont="1" applyBorder="1" applyAlignment="1"/>
    <xf numFmtId="180" fontId="2" fillId="10" borderId="2" xfId="0" applyNumberFormat="1" applyFont="1" applyFill="1" applyBorder="1"/>
    <xf numFmtId="0" fontId="2" fillId="10" borderId="2" xfId="0" applyFont="1" applyFill="1" applyBorder="1" applyAlignment="1">
      <alignment horizontal="center"/>
    </xf>
    <xf numFmtId="4" fontId="8" fillId="0" borderId="108" xfId="0" applyNumberFormat="1" applyFont="1" applyBorder="1" applyAlignment="1"/>
    <xf numFmtId="172" fontId="8" fillId="0" borderId="3" xfId="0" applyNumberFormat="1" applyFont="1" applyBorder="1"/>
    <xf numFmtId="172" fontId="19" fillId="0" borderId="2" xfId="0" applyNumberFormat="1" applyFont="1" applyBorder="1"/>
    <xf numFmtId="172" fontId="2" fillId="0" borderId="2" xfId="0" applyNumberFormat="1" applyFont="1" applyBorder="1"/>
    <xf numFmtId="172" fontId="8" fillId="0" borderId="140" xfId="0" applyNumberFormat="1" applyFont="1" applyBorder="1" applyAlignment="1">
      <alignment horizontal="centerContinuous"/>
    </xf>
    <xf numFmtId="172" fontId="8" fillId="0" borderId="86" xfId="0" applyNumberFormat="1" applyFont="1" applyBorder="1" applyAlignment="1">
      <alignment horizontal="centerContinuous"/>
    </xf>
    <xf numFmtId="172" fontId="2" fillId="0" borderId="86" xfId="0" applyNumberFormat="1" applyFont="1" applyBorder="1"/>
    <xf numFmtId="172" fontId="8" fillId="0" borderId="86" xfId="0" applyNumberFormat="1" applyFont="1" applyBorder="1"/>
    <xf numFmtId="172" fontId="2" fillId="0" borderId="144" xfId="0" applyNumberFormat="1" applyFont="1" applyBorder="1"/>
    <xf numFmtId="0" fontId="2" fillId="0" borderId="85" xfId="0" applyFont="1" applyBorder="1"/>
    <xf numFmtId="172" fontId="8" fillId="0" borderId="43" xfId="0" applyNumberFormat="1" applyFont="1" applyBorder="1" applyAlignment="1">
      <alignment horizontal="center"/>
    </xf>
    <xf numFmtId="172" fontId="2" fillId="0" borderId="29" xfId="0" applyNumberFormat="1" applyFont="1" applyBorder="1"/>
    <xf numFmtId="172" fontId="2" fillId="0" borderId="13" xfId="0" applyNumberFormat="1" applyFont="1" applyBorder="1"/>
    <xf numFmtId="172" fontId="2" fillId="0" borderId="12" xfId="0" applyNumberFormat="1" applyFont="1" applyBorder="1"/>
    <xf numFmtId="172" fontId="2" fillId="0" borderId="14" xfId="0" applyNumberFormat="1" applyFont="1" applyBorder="1"/>
    <xf numFmtId="172" fontId="2" fillId="0" borderId="176" xfId="0" applyNumberFormat="1" applyFont="1" applyBorder="1"/>
    <xf numFmtId="172" fontId="2" fillId="0" borderId="130" xfId="0" applyNumberFormat="1" applyFont="1" applyBorder="1"/>
    <xf numFmtId="172" fontId="2" fillId="0" borderId="128" xfId="0" applyNumberFormat="1" applyFont="1" applyBorder="1"/>
    <xf numFmtId="0" fontId="2" fillId="0" borderId="130" xfId="0" applyFont="1" applyBorder="1"/>
    <xf numFmtId="0" fontId="2" fillId="0" borderId="128" xfId="0" applyFont="1" applyBorder="1"/>
    <xf numFmtId="172" fontId="2" fillId="0" borderId="74" xfId="0" applyNumberFormat="1" applyFont="1" applyBorder="1"/>
    <xf numFmtId="172" fontId="2" fillId="0" borderId="3" xfId="0" quotePrefix="1" applyNumberFormat="1" applyFont="1" applyBorder="1"/>
    <xf numFmtId="172" fontId="2" fillId="0" borderId="2" xfId="0" quotePrefix="1" applyNumberFormat="1" applyFont="1" applyBorder="1"/>
    <xf numFmtId="172" fontId="2" fillId="0" borderId="177" xfId="0" applyNumberFormat="1" applyFont="1" applyBorder="1"/>
    <xf numFmtId="172" fontId="2" fillId="0" borderId="4" xfId="0" applyNumberFormat="1" applyFont="1" applyBorder="1"/>
    <xf numFmtId="172" fontId="2" fillId="0" borderId="54" xfId="0" applyNumberFormat="1" applyFont="1" applyBorder="1"/>
    <xf numFmtId="171" fontId="2" fillId="0" borderId="25" xfId="0" applyNumberFormat="1" applyFont="1" applyBorder="1" applyAlignment="1">
      <alignment horizontal="center"/>
    </xf>
    <xf numFmtId="0" fontId="8" fillId="0" borderId="29" xfId="0" applyFont="1" applyBorder="1"/>
    <xf numFmtId="0" fontId="2" fillId="0" borderId="83" xfId="0" applyFont="1" applyBorder="1"/>
    <xf numFmtId="0" fontId="8" fillId="0" borderId="48" xfId="0" applyFont="1" applyBorder="1" applyAlignment="1">
      <alignment horizontal="center"/>
    </xf>
    <xf numFmtId="0" fontId="2" fillId="0" borderId="0" xfId="0" applyFont="1" applyAlignment="1"/>
    <xf numFmtId="0" fontId="2" fillId="0" borderId="90" xfId="0" applyFont="1" applyBorder="1"/>
    <xf numFmtId="15" fontId="2" fillId="0" borderId="29" xfId="0" applyNumberFormat="1" applyFont="1" applyBorder="1" applyAlignment="1">
      <alignment horizontal="centerContinuous"/>
    </xf>
    <xf numFmtId="171" fontId="8" fillId="0" borderId="74" xfId="0" applyNumberFormat="1" applyFont="1" applyBorder="1" applyAlignment="1">
      <alignment horizontal="center"/>
    </xf>
    <xf numFmtId="0" fontId="8" fillId="0" borderId="68" xfId="0" applyFont="1" applyBorder="1" applyAlignment="1">
      <alignment horizontal="centerContinuous"/>
    </xf>
    <xf numFmtId="0" fontId="2" fillId="0" borderId="19" xfId="0" applyFont="1" applyBorder="1" applyAlignment="1">
      <alignment horizontal="centerContinuous"/>
    </xf>
    <xf numFmtId="0" fontId="88" fillId="0" borderId="10" xfId="0" applyFont="1" applyBorder="1" applyAlignment="1">
      <alignment horizontal="centerContinuous"/>
    </xf>
    <xf numFmtId="0" fontId="88" fillId="0" borderId="13" xfId="0" applyFont="1" applyBorder="1"/>
    <xf numFmtId="0" fontId="2" fillId="0" borderId="166" xfId="0" applyFont="1" applyBorder="1" applyAlignment="1">
      <alignment horizontal="centerContinuous"/>
    </xf>
    <xf numFmtId="0" fontId="2" fillId="0" borderId="118" xfId="0" applyFont="1" applyBorder="1" applyAlignment="1">
      <alignment horizontal="centerContinuous"/>
    </xf>
    <xf numFmtId="0" fontId="8" fillId="0" borderId="154" xfId="0" applyFont="1" applyBorder="1" applyAlignment="1">
      <alignment horizontal="center"/>
    </xf>
    <xf numFmtId="171" fontId="8" fillId="0" borderId="169" xfId="0" applyNumberFormat="1" applyFont="1" applyBorder="1" applyAlignment="1">
      <alignment horizontal="center"/>
    </xf>
    <xf numFmtId="0" fontId="2" fillId="0" borderId="29" xfId="0" applyFont="1" applyBorder="1" applyAlignment="1">
      <alignment horizontal="center"/>
    </xf>
    <xf numFmtId="0" fontId="19" fillId="0" borderId="12" xfId="0" applyFont="1" applyBorder="1" applyAlignment="1"/>
    <xf numFmtId="0" fontId="8" fillId="0" borderId="13" xfId="0" applyFont="1" applyBorder="1" applyAlignment="1"/>
    <xf numFmtId="171" fontId="2" fillId="0" borderId="74" xfId="0" applyNumberFormat="1" applyFont="1" applyBorder="1" applyAlignment="1">
      <alignment horizontal="center"/>
    </xf>
    <xf numFmtId="0" fontId="2" fillId="10" borderId="7" xfId="0" applyFont="1" applyFill="1" applyBorder="1"/>
    <xf numFmtId="0" fontId="2" fillId="10" borderId="0" xfId="0" applyFont="1" applyFill="1" applyBorder="1"/>
    <xf numFmtId="0" fontId="2" fillId="10" borderId="0" xfId="0" applyFont="1" applyFill="1"/>
    <xf numFmtId="0" fontId="8" fillId="0" borderId="18" xfId="0" applyFont="1" applyBorder="1" applyAlignment="1"/>
    <xf numFmtId="171" fontId="8" fillId="0" borderId="65" xfId="0" applyNumberFormat="1" applyFont="1" applyBorder="1" applyAlignment="1">
      <alignment horizontal="center"/>
    </xf>
    <xf numFmtId="0" fontId="8" fillId="10" borderId="2" xfId="0" applyFont="1" applyFill="1" applyBorder="1"/>
    <xf numFmtId="0" fontId="8" fillId="0" borderId="177" xfId="0" applyFont="1" applyBorder="1"/>
    <xf numFmtId="4" fontId="8" fillId="0" borderId="25" xfId="0" applyNumberFormat="1" applyFont="1" applyBorder="1" applyAlignment="1">
      <alignment horizontal="center"/>
    </xf>
    <xf numFmtId="0" fontId="89" fillId="0" borderId="0" xfId="0" applyFont="1" applyAlignment="1">
      <alignment horizontal="left" vertical="center" indent="1"/>
    </xf>
    <xf numFmtId="0" fontId="90" fillId="0" borderId="0" xfId="0" applyFont="1" applyAlignment="1">
      <alignment horizontal="left" vertical="center" indent="1"/>
    </xf>
    <xf numFmtId="0" fontId="91" fillId="0" borderId="0" xfId="0" applyFont="1" applyAlignment="1">
      <alignment horizontal="justify" vertical="center"/>
    </xf>
    <xf numFmtId="0" fontId="72" fillId="0" borderId="0" xfId="0" applyFont="1"/>
    <xf numFmtId="0" fontId="8" fillId="0" borderId="0" xfId="0" applyFont="1" applyAlignment="1">
      <alignment horizontal="right"/>
    </xf>
    <xf numFmtId="0" fontId="52" fillId="0" borderId="0" xfId="0" applyFont="1" applyAlignment="1">
      <alignment horizontal="right"/>
    </xf>
    <xf numFmtId="179" fontId="72" fillId="0" borderId="0" xfId="0" applyNumberFormat="1" applyFont="1" applyAlignment="1">
      <alignment horizontal="center"/>
    </xf>
    <xf numFmtId="0" fontId="2" fillId="0" borderId="178" xfId="0" applyFont="1" applyBorder="1"/>
    <xf numFmtId="181" fontId="2" fillId="0" borderId="149" xfId="0" quotePrefix="1" applyNumberFormat="1" applyFont="1" applyBorder="1" applyAlignment="1">
      <alignment horizontal="center"/>
    </xf>
    <xf numFmtId="178" fontId="8" fillId="0" borderId="118" xfId="0" applyNumberFormat="1" applyFont="1" applyBorder="1" applyAlignment="1">
      <alignment horizontal="left"/>
    </xf>
    <xf numFmtId="0" fontId="2" fillId="0" borderId="28" xfId="0" applyFont="1" applyFill="1" applyBorder="1"/>
    <xf numFmtId="0" fontId="13" fillId="0" borderId="7" xfId="0" applyFont="1" applyBorder="1"/>
    <xf numFmtId="0" fontId="13" fillId="0" borderId="26" xfId="0" applyFont="1" applyBorder="1"/>
    <xf numFmtId="44" fontId="6" fillId="0" borderId="24" xfId="1" applyFont="1" applyBorder="1" applyProtection="1"/>
    <xf numFmtId="44" fontId="21" fillId="2" borderId="35" xfId="1" applyFont="1" applyFill="1" applyBorder="1" applyProtection="1">
      <protection locked="0"/>
    </xf>
    <xf numFmtId="44" fontId="21" fillId="2" borderId="5" xfId="1" applyFont="1" applyFill="1" applyBorder="1" applyProtection="1">
      <protection locked="0"/>
    </xf>
    <xf numFmtId="9" fontId="21" fillId="2" borderId="35" xfId="14" applyFont="1" applyFill="1" applyBorder="1" applyProtection="1">
      <protection locked="0"/>
    </xf>
    <xf numFmtId="44" fontId="21" fillId="2" borderId="37" xfId="1" applyFont="1" applyFill="1" applyBorder="1" applyProtection="1">
      <protection locked="0"/>
    </xf>
    <xf numFmtId="44" fontId="21" fillId="2" borderId="8" xfId="1" applyFont="1" applyFill="1" applyBorder="1" applyProtection="1">
      <protection locked="0"/>
    </xf>
    <xf numFmtId="0" fontId="2" fillId="0" borderId="118" xfId="0" applyFont="1" applyBorder="1" applyAlignment="1">
      <alignment vertical="center"/>
    </xf>
    <xf numFmtId="0" fontId="2" fillId="0" borderId="96" xfId="0" applyFont="1" applyBorder="1"/>
    <xf numFmtId="0" fontId="2" fillId="0" borderId="179" xfId="0" applyFont="1" applyBorder="1"/>
    <xf numFmtId="0" fontId="8" fillId="0" borderId="96" xfId="0" applyFont="1" applyBorder="1"/>
    <xf numFmtId="0" fontId="2" fillId="0" borderId="180" xfId="0" applyFont="1" applyBorder="1"/>
    <xf numFmtId="49" fontId="2" fillId="0" borderId="0" xfId="0" applyNumberFormat="1" applyFont="1" applyBorder="1"/>
    <xf numFmtId="0" fontId="8" fillId="0" borderId="118" xfId="0" applyFont="1" applyFill="1" applyBorder="1"/>
    <xf numFmtId="0" fontId="2" fillId="0" borderId="118" xfId="0" applyFont="1" applyFill="1" applyBorder="1"/>
    <xf numFmtId="0" fontId="2" fillId="0" borderId="149" xfId="0" applyFont="1" applyBorder="1"/>
    <xf numFmtId="49" fontId="2" fillId="0" borderId="28" xfId="0" applyNumberFormat="1" applyFont="1" applyBorder="1" applyAlignment="1">
      <alignment horizontal="center"/>
    </xf>
    <xf numFmtId="49" fontId="2" fillId="0" borderId="0" xfId="0" applyNumberFormat="1" applyFont="1"/>
    <xf numFmtId="49" fontId="2" fillId="0" borderId="118" xfId="0" applyNumberFormat="1" applyFont="1" applyBorder="1" applyAlignment="1"/>
    <xf numFmtId="0" fontId="14" fillId="0" borderId="7" xfId="0" quotePrefix="1" applyFont="1" applyBorder="1" applyAlignment="1">
      <alignment horizontal="center"/>
    </xf>
    <xf numFmtId="0" fontId="2" fillId="0" borderId="72" xfId="0" applyFont="1" applyBorder="1"/>
    <xf numFmtId="171" fontId="2" fillId="0" borderId="169" xfId="0" applyNumberFormat="1" applyFont="1" applyBorder="1"/>
    <xf numFmtId="44" fontId="2" fillId="0" borderId="90" xfId="0" applyNumberFormat="1" applyFont="1" applyBorder="1"/>
    <xf numFmtId="0" fontId="8" fillId="0" borderId="181" xfId="0" applyFont="1" applyBorder="1" applyAlignment="1">
      <alignment horizontal="center"/>
    </xf>
    <xf numFmtId="0" fontId="2" fillId="0" borderId="181" xfId="0" applyFont="1" applyBorder="1"/>
    <xf numFmtId="44" fontId="2" fillId="0" borderId="154" xfId="0" applyNumberFormat="1" applyFont="1" applyBorder="1"/>
    <xf numFmtId="171" fontId="2" fillId="0" borderId="90" xfId="0" applyNumberFormat="1" applyFont="1" applyBorder="1"/>
    <xf numFmtId="171" fontId="2" fillId="0" borderId="175" xfId="0" applyNumberFormat="1" applyFont="1" applyBorder="1"/>
    <xf numFmtId="171" fontId="2" fillId="0" borderId="182" xfId="0" applyNumberFormat="1" applyFont="1" applyBorder="1"/>
    <xf numFmtId="171" fontId="2" fillId="0" borderId="37" xfId="0" applyNumberFormat="1" applyFont="1" applyBorder="1"/>
    <xf numFmtId="171" fontId="2" fillId="0" borderId="183" xfId="0" applyNumberFormat="1" applyFont="1" applyBorder="1"/>
    <xf numFmtId="171" fontId="8" fillId="0" borderId="184" xfId="0" applyNumberFormat="1" applyFont="1" applyBorder="1"/>
    <xf numFmtId="171" fontId="8" fillId="0" borderId="78" xfId="0" applyNumberFormat="1" applyFont="1" applyBorder="1"/>
    <xf numFmtId="0" fontId="2" fillId="0" borderId="125" xfId="0" applyFont="1" applyBorder="1"/>
    <xf numFmtId="0" fontId="8" fillId="0" borderId="9" xfId="0" applyFont="1" applyBorder="1" applyAlignment="1">
      <alignment vertical="center" wrapText="1"/>
    </xf>
    <xf numFmtId="0" fontId="8" fillId="0" borderId="21" xfId="0" applyFont="1" applyBorder="1" applyAlignment="1">
      <alignment vertical="center" wrapText="1"/>
    </xf>
    <xf numFmtId="0" fontId="2" fillId="0" borderId="0" xfId="0" applyFont="1" applyBorder="1" applyAlignment="1"/>
    <xf numFmtId="0" fontId="2" fillId="0" borderId="0" xfId="0" applyFont="1" applyFill="1" applyBorder="1" applyAlignment="1">
      <alignment horizontal="left"/>
    </xf>
    <xf numFmtId="0" fontId="2" fillId="0" borderId="15" xfId="0" applyFont="1" applyFill="1" applyBorder="1" applyAlignment="1">
      <alignment horizontal="left"/>
    </xf>
    <xf numFmtId="0" fontId="8" fillId="0" borderId="0" xfId="0" applyFont="1" applyFill="1" applyBorder="1"/>
    <xf numFmtId="171" fontId="8" fillId="0" borderId="184" xfId="0" applyNumberFormat="1" applyFont="1" applyBorder="1" applyAlignment="1">
      <alignment vertical="center"/>
    </xf>
    <xf numFmtId="0" fontId="13" fillId="0" borderId="181" xfId="0" applyFont="1" applyBorder="1"/>
    <xf numFmtId="171" fontId="2" fillId="0" borderId="154" xfId="0" applyNumberFormat="1" applyFont="1" applyBorder="1"/>
    <xf numFmtId="0" fontId="2" fillId="0" borderId="15" xfId="0" applyFont="1" applyFill="1" applyBorder="1"/>
    <xf numFmtId="171" fontId="2" fillId="0" borderId="184" xfId="0" applyNumberFormat="1" applyFont="1" applyBorder="1"/>
    <xf numFmtId="0" fontId="14" fillId="0" borderId="181" xfId="0" applyFont="1" applyBorder="1" applyAlignment="1">
      <alignment horizontal="center"/>
    </xf>
    <xf numFmtId="9" fontId="8" fillId="0" borderId="0" xfId="0" applyNumberFormat="1" applyFont="1" applyBorder="1" applyAlignment="1">
      <alignment horizontal="right"/>
    </xf>
    <xf numFmtId="0" fontId="13" fillId="0" borderId="0" xfId="0" applyFont="1" applyBorder="1" applyAlignment="1"/>
    <xf numFmtId="171" fontId="2" fillId="0" borderId="87" xfId="0" applyNumberFormat="1" applyFont="1" applyBorder="1" applyAlignment="1"/>
    <xf numFmtId="171" fontId="2" fillId="0" borderId="48" xfId="0" applyNumberFormat="1" applyFont="1" applyBorder="1"/>
    <xf numFmtId="171" fontId="2" fillId="0" borderId="185" xfId="0" applyNumberFormat="1" applyFont="1" applyBorder="1"/>
    <xf numFmtId="0" fontId="2" fillId="0" borderId="0" xfId="0" applyFont="1" applyFill="1" applyBorder="1" applyAlignment="1"/>
    <xf numFmtId="171" fontId="2" fillId="0" borderId="184" xfId="0" applyNumberFormat="1" applyFont="1" applyBorder="1" applyAlignment="1"/>
    <xf numFmtId="0" fontId="2" fillId="0" borderId="10" xfId="0" applyFont="1" applyFill="1" applyBorder="1"/>
    <xf numFmtId="171" fontId="8" fillId="0" borderId="169" xfId="0" applyNumberFormat="1" applyFont="1" applyBorder="1"/>
    <xf numFmtId="9" fontId="2" fillId="0" borderId="0" xfId="0" applyNumberFormat="1" applyFont="1" applyBorder="1" applyAlignment="1">
      <alignment horizontal="center"/>
    </xf>
    <xf numFmtId="171" fontId="2" fillId="0" borderId="0" xfId="0" applyNumberFormat="1" applyFont="1" applyBorder="1" applyAlignment="1">
      <alignment horizontal="left"/>
    </xf>
    <xf numFmtId="171" fontId="2" fillId="0" borderId="24" xfId="0" applyNumberFormat="1" applyFont="1" applyBorder="1"/>
    <xf numFmtId="0" fontId="2" fillId="0" borderId="13" xfId="0" applyFont="1" applyFill="1" applyBorder="1"/>
    <xf numFmtId="171" fontId="8" fillId="0" borderId="24" xfId="0" applyNumberFormat="1" applyFont="1" applyBorder="1"/>
    <xf numFmtId="0" fontId="13" fillId="0" borderId="186" xfId="0" applyFont="1" applyBorder="1"/>
    <xf numFmtId="0" fontId="93" fillId="0" borderId="2" xfId="0" applyFont="1" applyBorder="1"/>
    <xf numFmtId="0" fontId="2" fillId="0" borderId="47" xfId="0" applyFont="1" applyBorder="1"/>
    <xf numFmtId="44" fontId="21" fillId="0" borderId="40" xfId="1" applyFont="1" applyBorder="1" applyProtection="1">
      <protection locked="0"/>
    </xf>
    <xf numFmtId="44" fontId="21" fillId="0" borderId="5" xfId="1" applyFont="1" applyBorder="1" applyProtection="1">
      <protection locked="0"/>
    </xf>
    <xf numFmtId="44" fontId="21" fillId="0" borderId="81" xfId="1" applyFont="1" applyBorder="1" applyProtection="1">
      <protection locked="0"/>
    </xf>
    <xf numFmtId="44" fontId="8" fillId="0" borderId="49" xfId="1" applyFont="1" applyBorder="1" applyAlignment="1">
      <alignment vertical="center"/>
    </xf>
    <xf numFmtId="44" fontId="26" fillId="0" borderId="90" xfId="1" applyFont="1" applyBorder="1" applyAlignment="1">
      <alignment vertical="center"/>
    </xf>
    <xf numFmtId="44" fontId="8" fillId="0" borderId="43" xfId="1" applyFont="1" applyBorder="1" applyAlignment="1">
      <alignment vertical="center"/>
    </xf>
    <xf numFmtId="0" fontId="13" fillId="0" borderId="0" xfId="0" applyFont="1" applyAlignment="1">
      <alignment vertical="center" wrapText="1"/>
    </xf>
    <xf numFmtId="0" fontId="94" fillId="0" borderId="0" xfId="0" applyFont="1" applyAlignment="1">
      <alignment vertical="center" wrapText="1"/>
    </xf>
    <xf numFmtId="0" fontId="88" fillId="0" borderId="0" xfId="0" applyFont="1" applyAlignment="1">
      <alignment vertical="center" wrapText="1"/>
    </xf>
    <xf numFmtId="0" fontId="30" fillId="0" borderId="0" xfId="0" applyFont="1" applyAlignment="1">
      <alignment vertical="center" wrapText="1"/>
    </xf>
    <xf numFmtId="0" fontId="2" fillId="0" borderId="47" xfId="0" applyFont="1" applyBorder="1" applyAlignment="1" applyProtection="1">
      <alignment vertical="center"/>
    </xf>
    <xf numFmtId="179" fontId="35" fillId="0" borderId="48" xfId="0" applyNumberFormat="1" applyFont="1" applyBorder="1" applyAlignment="1" applyProtection="1">
      <alignment horizontal="left" vertical="center"/>
    </xf>
    <xf numFmtId="178" fontId="35" fillId="0" borderId="48" xfId="0" applyNumberFormat="1" applyFont="1" applyBorder="1" applyAlignment="1" applyProtection="1">
      <alignment horizontal="left" vertical="center"/>
    </xf>
    <xf numFmtId="0" fontId="13" fillId="0" borderId="64" xfId="0" applyFont="1" applyBorder="1"/>
    <xf numFmtId="0" fontId="13" fillId="0" borderId="65" xfId="0" applyFont="1" applyBorder="1" applyAlignment="1">
      <alignment vertical="top" wrapText="1"/>
    </xf>
    <xf numFmtId="171" fontId="13" fillId="0" borderId="28" xfId="0" applyNumberFormat="1" applyFont="1" applyBorder="1"/>
    <xf numFmtId="171" fontId="13" fillId="0" borderId="88" xfId="0" applyNumberFormat="1" applyFont="1" applyBorder="1"/>
    <xf numFmtId="171" fontId="13" fillId="0" borderId="65" xfId="0" applyNumberFormat="1" applyFont="1" applyBorder="1" applyAlignment="1">
      <alignment vertical="top" wrapText="1"/>
    </xf>
    <xf numFmtId="171" fontId="8" fillId="0" borderId="28" xfId="0" applyNumberFormat="1" applyFont="1" applyBorder="1" applyAlignment="1">
      <alignment horizontal="right"/>
    </xf>
    <xf numFmtId="171" fontId="13" fillId="0" borderId="64" xfId="0" applyNumberFormat="1" applyFont="1" applyBorder="1"/>
    <xf numFmtId="171" fontId="5" fillId="0" borderId="74" xfId="1" applyNumberFormat="1" applyFont="1" applyBorder="1" applyProtection="1"/>
    <xf numFmtId="171" fontId="5" fillId="0" borderId="28" xfId="1" applyNumberFormat="1" applyFont="1" applyBorder="1"/>
    <xf numFmtId="44" fontId="5" fillId="0" borderId="72" xfId="1" applyFont="1" applyBorder="1"/>
    <xf numFmtId="44" fontId="5" fillId="0" borderId="73" xfId="1" applyFont="1" applyBorder="1"/>
    <xf numFmtId="44" fontId="5" fillId="0" borderId="24" xfId="1" applyFont="1" applyBorder="1"/>
    <xf numFmtId="44" fontId="8" fillId="0" borderId="20" xfId="1" applyFont="1" applyBorder="1" applyAlignment="1">
      <alignment horizontal="right"/>
    </xf>
    <xf numFmtId="44" fontId="5" fillId="0" borderId="74" xfId="1" applyFont="1" applyBorder="1"/>
    <xf numFmtId="9" fontId="21" fillId="2" borderId="5" xfId="14" applyFont="1" applyFill="1" applyBorder="1" applyProtection="1">
      <protection locked="0"/>
    </xf>
    <xf numFmtId="9" fontId="21" fillId="2" borderId="8" xfId="14" applyFont="1" applyFill="1" applyBorder="1" applyProtection="1">
      <protection locked="0"/>
    </xf>
    <xf numFmtId="44" fontId="6" fillId="0" borderId="127" xfId="1" applyFont="1" applyBorder="1" applyProtection="1"/>
    <xf numFmtId="44" fontId="6" fillId="0" borderId="73" xfId="1" applyFont="1" applyBorder="1" applyProtection="1"/>
    <xf numFmtId="44" fontId="6" fillId="0" borderId="188" xfId="1" applyFont="1" applyBorder="1" applyProtection="1"/>
    <xf numFmtId="44" fontId="8" fillId="0" borderId="11" xfId="1" applyFont="1" applyBorder="1" applyAlignment="1">
      <alignment horizontal="right"/>
    </xf>
    <xf numFmtId="44" fontId="5" fillId="0" borderId="189" xfId="1" applyFont="1" applyBorder="1" applyProtection="1"/>
    <xf numFmtId="44" fontId="6" fillId="0" borderId="72" xfId="1" applyFont="1" applyBorder="1" applyProtection="1"/>
    <xf numFmtId="44" fontId="5" fillId="0" borderId="28" xfId="1" applyFont="1" applyBorder="1"/>
    <xf numFmtId="44" fontId="6" fillId="0" borderId="82" xfId="1" applyFont="1" applyBorder="1" applyProtection="1"/>
    <xf numFmtId="171" fontId="15" fillId="0" borderId="88" xfId="0" applyNumberFormat="1" applyFont="1" applyBorder="1" applyAlignment="1">
      <alignment vertical="center"/>
    </xf>
    <xf numFmtId="0" fontId="15" fillId="0" borderId="74" xfId="0" applyFont="1" applyBorder="1" applyAlignment="1">
      <alignment vertical="center" wrapText="1"/>
    </xf>
    <xf numFmtId="171" fontId="15" fillId="0" borderId="74" xfId="1" applyNumberFormat="1" applyFont="1" applyBorder="1" applyAlignment="1">
      <alignment vertical="center"/>
    </xf>
    <xf numFmtId="171" fontId="15" fillId="0" borderId="28" xfId="0" applyNumberFormat="1" applyFont="1" applyBorder="1" applyAlignment="1">
      <alignment vertical="center"/>
    </xf>
    <xf numFmtId="171" fontId="17" fillId="0" borderId="74" xfId="0" applyNumberFormat="1" applyFont="1" applyBorder="1" applyAlignment="1">
      <alignment vertical="center" wrapText="1"/>
    </xf>
    <xf numFmtId="171" fontId="25" fillId="0" borderId="72" xfId="1" applyNumberFormat="1" applyFont="1" applyBorder="1" applyAlignment="1" applyProtection="1">
      <alignment vertical="center"/>
    </xf>
    <xf numFmtId="179" fontId="95" fillId="0" borderId="48" xfId="0" applyNumberFormat="1" applyFont="1" applyBorder="1" applyAlignment="1" applyProtection="1">
      <alignment horizontal="left" vertical="center"/>
    </xf>
    <xf numFmtId="44" fontId="23" fillId="7" borderId="35" xfId="1" applyFont="1" applyFill="1" applyBorder="1" applyAlignment="1" applyProtection="1">
      <alignment vertical="center"/>
      <protection locked="0"/>
    </xf>
    <xf numFmtId="44" fontId="15" fillId="0" borderId="72" xfId="1" applyFont="1" applyBorder="1" applyAlignment="1">
      <alignment vertical="center"/>
    </xf>
    <xf numFmtId="44" fontId="23" fillId="7" borderId="5" xfId="1" applyFont="1" applyFill="1" applyBorder="1" applyAlignment="1" applyProtection="1">
      <alignment vertical="center"/>
      <protection locked="0"/>
    </xf>
    <xf numFmtId="44" fontId="15" fillId="0" borderId="73" xfId="1" applyFont="1" applyBorder="1" applyAlignment="1">
      <alignment vertical="center"/>
    </xf>
    <xf numFmtId="44" fontId="23" fillId="7" borderId="41" xfId="1" applyFont="1" applyFill="1" applyBorder="1" applyAlignment="1" applyProtection="1">
      <alignment vertical="center"/>
      <protection locked="0"/>
    </xf>
    <xf numFmtId="44" fontId="15" fillId="0" borderId="190" xfId="1" applyFont="1" applyBorder="1" applyAlignment="1">
      <alignment vertical="center"/>
    </xf>
    <xf numFmtId="44" fontId="23" fillId="7" borderId="53" xfId="1" applyFont="1" applyFill="1" applyBorder="1" applyAlignment="1" applyProtection="1">
      <alignment vertical="center"/>
      <protection locked="0"/>
    </xf>
    <xf numFmtId="44" fontId="15" fillId="0" borderId="108" xfId="1" applyFont="1" applyBorder="1" applyAlignment="1">
      <alignment vertical="center"/>
    </xf>
    <xf numFmtId="44" fontId="17" fillId="0" borderId="15" xfId="1" applyFont="1" applyBorder="1" applyAlignment="1">
      <alignment horizontal="right" vertical="center"/>
    </xf>
    <xf numFmtId="44" fontId="15" fillId="0" borderId="74" xfId="1" applyFont="1" applyBorder="1" applyAlignment="1">
      <alignment vertical="center"/>
    </xf>
    <xf numFmtId="44" fontId="23" fillId="7" borderId="55" xfId="1" applyFont="1" applyFill="1" applyBorder="1" applyAlignment="1" applyProtection="1">
      <alignment vertical="center"/>
      <protection locked="0"/>
    </xf>
    <xf numFmtId="44" fontId="15" fillId="0" borderId="191" xfId="1" applyFont="1" applyBorder="1" applyAlignment="1">
      <alignment vertical="center"/>
    </xf>
    <xf numFmtId="2" fontId="23" fillId="7" borderId="35" xfId="0" applyNumberFormat="1" applyFont="1" applyFill="1" applyBorder="1" applyAlignment="1" applyProtection="1">
      <alignment vertical="center"/>
      <protection locked="0"/>
    </xf>
    <xf numFmtId="2" fontId="23" fillId="7" borderId="5" xfId="0" applyNumberFormat="1" applyFont="1" applyFill="1" applyBorder="1" applyAlignment="1" applyProtection="1">
      <alignment vertical="center"/>
      <protection locked="0"/>
    </xf>
    <xf numFmtId="2" fontId="23" fillId="7" borderId="41" xfId="0" applyNumberFormat="1" applyFont="1" applyFill="1" applyBorder="1" applyAlignment="1" applyProtection="1">
      <alignment vertical="center"/>
      <protection locked="0"/>
    </xf>
    <xf numFmtId="2" fontId="23" fillId="7" borderId="53" xfId="0" applyNumberFormat="1" applyFont="1" applyFill="1" applyBorder="1" applyAlignment="1" applyProtection="1">
      <alignment vertical="center"/>
      <protection locked="0"/>
    </xf>
    <xf numFmtId="2" fontId="17" fillId="0" borderId="0" xfId="0" applyNumberFormat="1" applyFont="1" applyBorder="1" applyAlignment="1">
      <alignment horizontal="right" vertical="center"/>
    </xf>
    <xf numFmtId="2" fontId="15" fillId="0" borderId="0" xfId="0" applyNumberFormat="1" applyFont="1" applyBorder="1" applyAlignment="1">
      <alignment vertical="center"/>
    </xf>
    <xf numFmtId="2" fontId="17" fillId="0" borderId="13" xfId="0" applyNumberFormat="1" applyFont="1" applyBorder="1" applyAlignment="1">
      <alignment horizontal="right" vertical="center"/>
    </xf>
    <xf numFmtId="2" fontId="15" fillId="0" borderId="19" xfId="0" applyNumberFormat="1" applyFont="1" applyBorder="1" applyAlignment="1">
      <alignment vertical="center"/>
    </xf>
    <xf numFmtId="2" fontId="15" fillId="0" borderId="8" xfId="0" applyNumberFormat="1" applyFont="1" applyBorder="1" applyAlignment="1">
      <alignment vertical="center"/>
    </xf>
    <xf numFmtId="2" fontId="23" fillId="7" borderId="55" xfId="0" applyNumberFormat="1" applyFont="1" applyFill="1" applyBorder="1" applyAlignment="1" applyProtection="1">
      <alignment vertical="center"/>
      <protection locked="0"/>
    </xf>
    <xf numFmtId="0" fontId="13" fillId="0" borderId="88" xfId="0" applyFont="1" applyBorder="1" applyAlignment="1">
      <alignment vertical="center"/>
    </xf>
    <xf numFmtId="171" fontId="5" fillId="0" borderId="28" xfId="1" applyNumberFormat="1" applyFont="1" applyBorder="1" applyAlignment="1">
      <alignment vertical="center"/>
    </xf>
    <xf numFmtId="171" fontId="13" fillId="0" borderId="88" xfId="0" applyNumberFormat="1" applyFont="1" applyBorder="1" applyAlignment="1">
      <alignment horizontal="left" vertical="center"/>
    </xf>
    <xf numFmtId="44" fontId="21" fillId="2" borderId="37" xfId="1" applyFont="1" applyFill="1" applyBorder="1" applyAlignment="1" applyProtection="1">
      <alignment vertical="center"/>
      <protection locked="0"/>
    </xf>
    <xf numFmtId="44" fontId="5" fillId="0" borderId="90" xfId="1" applyFont="1" applyBorder="1" applyAlignment="1">
      <alignment vertical="center"/>
    </xf>
    <xf numFmtId="44" fontId="21" fillId="2" borderId="5" xfId="1" applyFont="1" applyFill="1" applyBorder="1" applyAlignment="1" applyProtection="1">
      <alignment vertical="center"/>
      <protection locked="0"/>
    </xf>
    <xf numFmtId="44" fontId="5" fillId="0" borderId="73" xfId="1" applyFont="1" applyBorder="1" applyAlignment="1">
      <alignment vertical="center"/>
    </xf>
    <xf numFmtId="44" fontId="21" fillId="2" borderId="8" xfId="1" applyFont="1" applyFill="1" applyBorder="1" applyAlignment="1" applyProtection="1">
      <alignment vertical="center"/>
      <protection locked="0"/>
    </xf>
    <xf numFmtId="44" fontId="5" fillId="0" borderId="24" xfId="1" applyFont="1" applyBorder="1" applyAlignment="1">
      <alignment vertical="center"/>
    </xf>
    <xf numFmtId="44" fontId="5" fillId="0" borderId="74" xfId="1" applyFont="1" applyBorder="1" applyAlignment="1">
      <alignment vertical="center"/>
    </xf>
    <xf numFmtId="44" fontId="21" fillId="2" borderId="35" xfId="1" applyFont="1" applyFill="1" applyBorder="1" applyAlignment="1" applyProtection="1">
      <alignment vertical="center"/>
      <protection locked="0"/>
    </xf>
    <xf numFmtId="44" fontId="5" fillId="0" borderId="72" xfId="1" applyFont="1" applyBorder="1" applyAlignment="1">
      <alignment vertical="center"/>
    </xf>
    <xf numFmtId="44" fontId="5" fillId="0" borderId="49" xfId="1" applyFont="1" applyBorder="1" applyAlignment="1">
      <alignment vertical="center"/>
    </xf>
    <xf numFmtId="44" fontId="13" fillId="0" borderId="28" xfId="1" applyFont="1" applyBorder="1" applyAlignment="1">
      <alignment vertical="center"/>
    </xf>
    <xf numFmtId="44" fontId="5" fillId="0" borderId="43" xfId="1" applyFont="1" applyBorder="1" applyAlignment="1">
      <alignment vertical="center"/>
    </xf>
    <xf numFmtId="44" fontId="6" fillId="0" borderId="24" xfId="1" applyFont="1" applyBorder="1" applyAlignment="1" applyProtection="1">
      <alignment vertical="center"/>
    </xf>
    <xf numFmtId="44" fontId="5" fillId="0" borderId="72" xfId="1" applyFont="1" applyFill="1" applyBorder="1" applyAlignment="1">
      <alignment vertical="center"/>
    </xf>
    <xf numFmtId="44" fontId="21" fillId="2" borderId="78" xfId="1" applyFont="1" applyFill="1" applyBorder="1" applyAlignment="1" applyProtection="1">
      <alignment vertical="center"/>
      <protection locked="0"/>
    </xf>
    <xf numFmtId="44" fontId="5" fillId="0" borderId="87" xfId="1" applyFont="1" applyFill="1" applyBorder="1" applyAlignment="1">
      <alignment vertical="center"/>
    </xf>
    <xf numFmtId="44" fontId="8" fillId="0" borderId="20" xfId="1" applyFont="1" applyBorder="1" applyAlignment="1">
      <alignment horizontal="right" vertical="center"/>
    </xf>
    <xf numFmtId="44" fontId="21" fillId="2" borderId="48" xfId="1" applyFont="1" applyFill="1" applyBorder="1" applyAlignment="1" applyProtection="1">
      <alignment vertical="center"/>
      <protection locked="0"/>
    </xf>
    <xf numFmtId="44" fontId="21" fillId="2" borderId="87" xfId="1" applyFont="1" applyFill="1" applyBorder="1" applyAlignment="1" applyProtection="1">
      <alignment vertical="center"/>
      <protection locked="0"/>
    </xf>
    <xf numFmtId="44" fontId="5" fillId="0" borderId="76" xfId="1" applyFont="1" applyBorder="1" applyAlignment="1">
      <alignment vertical="center"/>
    </xf>
    <xf numFmtId="44" fontId="6" fillId="0" borderId="77" xfId="1" applyFont="1" applyBorder="1" applyAlignment="1" applyProtection="1">
      <alignment vertical="center"/>
    </xf>
    <xf numFmtId="0" fontId="21" fillId="2" borderId="40" xfId="0" applyFont="1" applyFill="1" applyBorder="1" applyAlignment="1" applyProtection="1">
      <alignment vertical="center"/>
      <protection locked="0"/>
    </xf>
    <xf numFmtId="0" fontId="21" fillId="2" borderId="41" xfId="0" applyFont="1" applyFill="1" applyBorder="1" applyAlignment="1" applyProtection="1">
      <alignment vertical="center"/>
      <protection locked="0"/>
    </xf>
    <xf numFmtId="0" fontId="14" fillId="0" borderId="0" xfId="0" applyFont="1" applyAlignment="1">
      <alignment vertical="center"/>
    </xf>
    <xf numFmtId="10" fontId="1" fillId="0" borderId="48" xfId="14" applyNumberFormat="1" applyFont="1" applyBorder="1" applyAlignment="1">
      <alignment horizontal="right" vertical="center" wrapText="1"/>
    </xf>
    <xf numFmtId="0" fontId="1" fillId="0" borderId="10" xfId="0" applyFont="1" applyBorder="1" applyAlignment="1">
      <alignment horizontal="right" vertical="center" wrapText="1"/>
    </xf>
    <xf numFmtId="0" fontId="1" fillId="0" borderId="10" xfId="0" applyFont="1" applyBorder="1" applyAlignment="1">
      <alignment vertical="center" wrapText="1"/>
    </xf>
    <xf numFmtId="0" fontId="1" fillId="0" borderId="0" xfId="0" applyFont="1" applyBorder="1" applyAlignment="1">
      <alignment horizontal="left" vertical="center" wrapText="1"/>
    </xf>
    <xf numFmtId="10" fontId="1" fillId="0" borderId="48" xfId="0" applyNumberFormat="1" applyFont="1" applyBorder="1" applyAlignment="1">
      <alignment vertical="center" wrapText="1"/>
    </xf>
    <xf numFmtId="0" fontId="1" fillId="0" borderId="0" xfId="0" applyFont="1" applyAlignment="1">
      <alignment vertical="center"/>
    </xf>
    <xf numFmtId="0" fontId="1" fillId="0" borderId="0" xfId="0" applyFont="1"/>
    <xf numFmtId="174" fontId="13" fillId="0" borderId="0" xfId="0" applyNumberFormat="1" applyFont="1" applyAlignment="1">
      <alignment vertical="center"/>
    </xf>
    <xf numFmtId="174" fontId="1" fillId="0" borderId="48" xfId="0" applyNumberFormat="1" applyFont="1" applyBorder="1" applyAlignment="1">
      <alignment horizontal="right" vertical="center" wrapText="1"/>
    </xf>
    <xf numFmtId="174" fontId="1" fillId="0" borderId="48" xfId="0" applyNumberFormat="1" applyFont="1" applyBorder="1" applyAlignment="1">
      <alignment vertical="center" wrapText="1"/>
    </xf>
    <xf numFmtId="0" fontId="49" fillId="4" borderId="69" xfId="0" applyFont="1" applyFill="1" applyBorder="1" applyAlignment="1" applyProtection="1">
      <alignment horizontal="center" vertical="center" wrapText="1"/>
    </xf>
    <xf numFmtId="0" fontId="60" fillId="0" borderId="70" xfId="0" applyFont="1" applyBorder="1" applyAlignment="1">
      <alignment horizontal="center" vertical="center" wrapText="1"/>
    </xf>
    <xf numFmtId="0" fontId="60" fillId="0" borderId="139" xfId="0" applyFont="1" applyBorder="1" applyAlignment="1">
      <alignment horizontal="center" vertical="center" wrapText="1"/>
    </xf>
    <xf numFmtId="0" fontId="85" fillId="5" borderId="187" xfId="0" applyFont="1" applyFill="1" applyBorder="1" applyAlignment="1" applyProtection="1">
      <alignment horizontal="center" vertical="center" wrapText="1"/>
    </xf>
    <xf numFmtId="0" fontId="86" fillId="0" borderId="70" xfId="0" applyFont="1" applyBorder="1" applyAlignment="1">
      <alignment horizontal="center" vertical="center" wrapText="1"/>
    </xf>
    <xf numFmtId="0" fontId="87" fillId="0" borderId="139" xfId="0" applyFont="1" applyBorder="1" applyAlignment="1">
      <alignment vertical="center"/>
    </xf>
    <xf numFmtId="0" fontId="15" fillId="0" borderId="137" xfId="0" applyFont="1" applyFill="1" applyBorder="1" applyAlignment="1" applyProtection="1">
      <alignment horizontal="left" vertical="center" wrapText="1"/>
    </xf>
    <xf numFmtId="0" fontId="13" fillId="0" borderId="125" xfId="0" applyFont="1" applyBorder="1" applyAlignment="1" applyProtection="1">
      <alignment horizontal="left" vertical="center" wrapText="1"/>
    </xf>
    <xf numFmtId="0" fontId="13" fillId="0" borderId="138" xfId="0" applyFont="1" applyBorder="1" applyAlignment="1" applyProtection="1">
      <alignment horizontal="left" vertical="center" wrapText="1"/>
    </xf>
    <xf numFmtId="0" fontId="17" fillId="2" borderId="18" xfId="0" applyFont="1" applyFill="1" applyBorder="1" applyAlignment="1" applyProtection="1">
      <alignment vertical="center"/>
      <protection locked="0"/>
    </xf>
    <xf numFmtId="0" fontId="13" fillId="2" borderId="19" xfId="0" applyFont="1" applyFill="1" applyBorder="1" applyAlignment="1" applyProtection="1">
      <alignment vertical="center"/>
      <protection locked="0"/>
    </xf>
    <xf numFmtId="0" fontId="13" fillId="2" borderId="88" xfId="0" applyFont="1" applyFill="1" applyBorder="1" applyAlignment="1" applyProtection="1">
      <alignment vertical="center"/>
      <protection locked="0"/>
    </xf>
    <xf numFmtId="0" fontId="17" fillId="2" borderId="54" xfId="0" applyFont="1" applyFill="1" applyBorder="1" applyAlignment="1" applyProtection="1">
      <alignment vertical="center"/>
      <protection locked="0"/>
    </xf>
    <xf numFmtId="0" fontId="13" fillId="2" borderId="1" xfId="0" applyFont="1" applyFill="1" applyBorder="1" applyAlignment="1" applyProtection="1">
      <alignment vertical="center"/>
      <protection locked="0"/>
    </xf>
    <xf numFmtId="0" fontId="13" fillId="2" borderId="84" xfId="0" applyFont="1" applyFill="1" applyBorder="1" applyAlignment="1" applyProtection="1">
      <alignment vertical="center"/>
      <protection locked="0"/>
    </xf>
    <xf numFmtId="0" fontId="49" fillId="0" borderId="21" xfId="0" applyFont="1" applyBorder="1" applyAlignment="1" applyProtection="1">
      <alignment horizontal="center" vertical="center"/>
    </xf>
    <xf numFmtId="0" fontId="49" fillId="0" borderId="0" xfId="0" applyFont="1" applyBorder="1" applyAlignment="1">
      <alignment horizontal="center" vertical="center"/>
    </xf>
    <xf numFmtId="0" fontId="49" fillId="0" borderId="21" xfId="0" applyFont="1" applyBorder="1" applyAlignment="1">
      <alignment horizontal="center" vertical="center"/>
    </xf>
    <xf numFmtId="0" fontId="23" fillId="5" borderId="69" xfId="0" applyFont="1" applyFill="1" applyBorder="1" applyAlignment="1" applyProtection="1">
      <alignment horizontal="center" vertical="center" wrapText="1"/>
    </xf>
    <xf numFmtId="0" fontId="75" fillId="0" borderId="70" xfId="0" applyFont="1" applyBorder="1" applyAlignment="1">
      <alignment horizontal="center" vertical="center" wrapText="1"/>
    </xf>
    <xf numFmtId="0" fontId="75" fillId="0" borderId="47" xfId="0" applyFont="1" applyBorder="1" applyAlignment="1">
      <alignment wrapText="1"/>
    </xf>
    <xf numFmtId="171" fontId="17" fillId="3" borderId="32" xfId="0" applyNumberFormat="1" applyFont="1" applyFill="1" applyBorder="1" applyAlignment="1" applyProtection="1">
      <alignment horizontal="left" vertical="center" wrapText="1"/>
    </xf>
    <xf numFmtId="0" fontId="42" fillId="0" borderId="42" xfId="0" applyFont="1" applyFill="1" applyBorder="1" applyAlignment="1" applyProtection="1">
      <alignment horizontal="left" vertical="center" wrapText="1"/>
    </xf>
    <xf numFmtId="0" fontId="46" fillId="0" borderId="42" xfId="0" applyFont="1" applyBorder="1" applyAlignment="1">
      <alignment horizontal="left" vertical="center"/>
    </xf>
    <xf numFmtId="0" fontId="46" fillId="0" borderId="42" xfId="0" applyFont="1" applyBorder="1" applyAlignment="1">
      <alignment vertical="center"/>
    </xf>
    <xf numFmtId="0" fontId="8" fillId="0" borderId="129" xfId="0" applyFont="1" applyFill="1" applyBorder="1" applyAlignment="1" applyProtection="1">
      <alignment horizontal="left" vertical="center" wrapText="1"/>
    </xf>
    <xf numFmtId="0" fontId="5" fillId="0" borderId="130" xfId="0" applyFont="1" applyBorder="1" applyAlignment="1" applyProtection="1">
      <alignment horizontal="left" vertical="center" wrapText="1"/>
    </xf>
    <xf numFmtId="0" fontId="13" fillId="0" borderId="130" xfId="0" applyFont="1" applyBorder="1" applyAlignment="1">
      <alignment horizontal="left" vertical="center" wrapText="1"/>
    </xf>
    <xf numFmtId="0" fontId="13" fillId="0" borderId="128" xfId="0" applyFont="1" applyBorder="1" applyAlignment="1">
      <alignment horizontal="left" vertical="center" wrapText="1"/>
    </xf>
    <xf numFmtId="0" fontId="27" fillId="4" borderId="140" xfId="0" applyFont="1" applyFill="1" applyBorder="1" applyAlignment="1" applyProtection="1">
      <alignment horizontal="center" vertical="center" wrapText="1"/>
    </xf>
    <xf numFmtId="0" fontId="27" fillId="4" borderId="86" xfId="0" applyFont="1" applyFill="1" applyBorder="1" applyAlignment="1" applyProtection="1">
      <alignment horizontal="center" vertical="center" wrapText="1"/>
    </xf>
    <xf numFmtId="0" fontId="17" fillId="2" borderId="18" xfId="0" applyFont="1" applyFill="1" applyBorder="1" applyAlignment="1" applyProtection="1">
      <alignment vertical="center" wrapText="1"/>
      <protection locked="0"/>
    </xf>
    <xf numFmtId="0" fontId="13" fillId="2" borderId="19" xfId="0" applyFont="1" applyFill="1" applyBorder="1" applyAlignment="1" applyProtection="1">
      <alignment vertical="center" wrapText="1"/>
      <protection locked="0"/>
    </xf>
    <xf numFmtId="0" fontId="13" fillId="2" borderId="20" xfId="0" applyFont="1" applyFill="1" applyBorder="1" applyAlignment="1" applyProtection="1">
      <alignment vertical="center" wrapText="1"/>
      <protection locked="0"/>
    </xf>
    <xf numFmtId="0" fontId="15" fillId="0" borderId="141" xfId="0" applyFont="1" applyFill="1" applyBorder="1" applyAlignment="1" applyProtection="1">
      <alignment horizontal="left" vertical="center"/>
    </xf>
    <xf numFmtId="0" fontId="0" fillId="0" borderId="142" xfId="0" applyBorder="1" applyAlignment="1">
      <alignment vertical="center"/>
    </xf>
    <xf numFmtId="0" fontId="0" fillId="0" borderId="143" xfId="0" applyBorder="1" applyAlignment="1">
      <alignment vertical="center"/>
    </xf>
    <xf numFmtId="0" fontId="49" fillId="0" borderId="2" xfId="0" applyFont="1" applyBorder="1" applyAlignment="1" applyProtection="1">
      <alignment horizontal="center" vertical="center" wrapText="1"/>
    </xf>
    <xf numFmtId="0" fontId="60" fillId="0" borderId="2" xfId="0" applyFont="1" applyBorder="1" applyAlignment="1">
      <alignment horizontal="center" vertical="center" wrapText="1"/>
    </xf>
    <xf numFmtId="171" fontId="13" fillId="3" borderId="33" xfId="0" applyNumberFormat="1" applyFont="1" applyFill="1" applyBorder="1" applyAlignment="1" applyProtection="1">
      <alignment horizontal="left" vertical="center" wrapText="1"/>
    </xf>
    <xf numFmtId="0" fontId="13" fillId="0" borderId="33" xfId="0" applyFont="1" applyBorder="1" applyAlignment="1">
      <alignment vertical="center"/>
    </xf>
    <xf numFmtId="0" fontId="13" fillId="0" borderId="133" xfId="0" applyFont="1" applyBorder="1" applyAlignment="1">
      <alignment vertical="center"/>
    </xf>
    <xf numFmtId="0" fontId="10" fillId="0" borderId="18" xfId="0" applyFont="1" applyFill="1" applyBorder="1" applyAlignment="1">
      <alignment vertical="top" wrapText="1"/>
    </xf>
    <xf numFmtId="0" fontId="0" fillId="0" borderId="19" xfId="0" applyBorder="1" applyAlignment="1">
      <alignment vertical="top" wrapText="1"/>
    </xf>
    <xf numFmtId="171" fontId="27" fillId="4" borderId="134" xfId="0" applyNumberFormat="1" applyFont="1" applyFill="1" applyBorder="1" applyAlignment="1" applyProtection="1">
      <alignment horizontal="center" vertical="center" wrapText="1"/>
    </xf>
    <xf numFmtId="171" fontId="13" fillId="0" borderId="131" xfId="0" applyNumberFormat="1" applyFont="1" applyBorder="1" applyAlignment="1" applyProtection="1">
      <alignment horizontal="center" vertical="center" wrapText="1"/>
    </xf>
    <xf numFmtId="0" fontId="13" fillId="0" borderId="132" xfId="0" applyFont="1" applyBorder="1" applyAlignment="1">
      <alignment horizontal="center" vertical="center" wrapText="1"/>
    </xf>
    <xf numFmtId="0" fontId="0" fillId="2" borderId="135" xfId="0" applyFill="1" applyBorder="1" applyAlignment="1" applyProtection="1">
      <protection locked="0"/>
    </xf>
    <xf numFmtId="0" fontId="0" fillId="2" borderId="136" xfId="0" applyFill="1" applyBorder="1" applyAlignment="1" applyProtection="1">
      <protection locked="0"/>
    </xf>
    <xf numFmtId="0" fontId="36" fillId="0" borderId="21" xfId="0" applyFont="1" applyBorder="1" applyAlignment="1" applyProtection="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64" fillId="0" borderId="32" xfId="0" applyFont="1" applyFill="1" applyBorder="1" applyAlignment="1" applyProtection="1">
      <alignment horizontal="right" vertical="center" wrapText="1"/>
    </xf>
    <xf numFmtId="0" fontId="63" fillId="0" borderId="33" xfId="0" applyFont="1" applyBorder="1" applyAlignment="1" applyProtection="1">
      <alignment horizontal="right" vertical="center" wrapText="1"/>
    </xf>
    <xf numFmtId="0" fontId="63" fillId="0" borderId="133" xfId="0" applyFont="1" applyBorder="1" applyAlignment="1" applyProtection="1">
      <alignment horizontal="right" vertical="center" wrapText="1"/>
    </xf>
    <xf numFmtId="0" fontId="8" fillId="0" borderId="6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13" fillId="0" borderId="8" xfId="0" applyFont="1" applyBorder="1" applyAlignment="1">
      <alignment horizontal="left" vertical="center" wrapText="1"/>
    </xf>
    <xf numFmtId="0" fontId="29" fillId="0" borderId="18" xfId="0" applyFont="1" applyFill="1" applyBorder="1" applyAlignment="1" applyProtection="1">
      <alignment horizontal="right" vertical="center"/>
    </xf>
    <xf numFmtId="0" fontId="0" fillId="0" borderId="19" xfId="0" applyFill="1" applyBorder="1" applyAlignment="1">
      <alignment horizontal="right" vertical="center"/>
    </xf>
    <xf numFmtId="0" fontId="17" fillId="2" borderId="12" xfId="0" applyFont="1" applyFill="1" applyBorder="1" applyAlignment="1" applyProtection="1">
      <alignment vertical="center"/>
      <protection locked="0"/>
    </xf>
    <xf numFmtId="0" fontId="13" fillId="2" borderId="13" xfId="0" applyFont="1" applyFill="1" applyBorder="1" applyAlignment="1" applyProtection="1">
      <alignment vertical="center"/>
      <protection locked="0"/>
    </xf>
    <xf numFmtId="0" fontId="13" fillId="2" borderId="14" xfId="0" applyFont="1" applyFill="1" applyBorder="1" applyAlignment="1" applyProtection="1">
      <alignment vertical="center"/>
      <protection locked="0"/>
    </xf>
    <xf numFmtId="49" fontId="59" fillId="0" borderId="2" xfId="13" applyNumberFormat="1" applyFont="1" applyFill="1" applyBorder="1" applyAlignment="1" applyProtection="1">
      <alignment horizontal="left" vertical="center" wrapText="1"/>
    </xf>
    <xf numFmtId="0" fontId="0" fillId="0" borderId="2" xfId="0" applyBorder="1" applyAlignment="1">
      <alignment horizontal="left" vertical="center" wrapText="1"/>
    </xf>
    <xf numFmtId="49" fontId="48" fillId="0" borderId="2" xfId="0" applyNumberFormat="1" applyFont="1" applyBorder="1" applyAlignment="1" applyProtection="1">
      <alignment horizontal="left" vertical="center"/>
    </xf>
    <xf numFmtId="0" fontId="0" fillId="0" borderId="2" xfId="0" applyBorder="1" applyAlignment="1">
      <alignment vertical="center"/>
    </xf>
    <xf numFmtId="0" fontId="35" fillId="0" borderId="0" xfId="0" quotePrefix="1" applyFont="1" applyFill="1" applyBorder="1" applyAlignment="1" applyProtection="1">
      <alignment horizontal="left" vertical="center" wrapText="1"/>
    </xf>
    <xf numFmtId="0" fontId="48" fillId="0" borderId="0" xfId="0" applyFont="1" applyBorder="1" applyAlignment="1" applyProtection="1">
      <alignment horizontal="left" vertical="center" wrapText="1"/>
    </xf>
    <xf numFmtId="0" fontId="35" fillId="0" borderId="0" xfId="0" applyFont="1" applyFill="1" applyBorder="1" applyAlignment="1" applyProtection="1">
      <alignment horizontal="left" vertical="center" wrapText="1"/>
    </xf>
    <xf numFmtId="175" fontId="49" fillId="0" borderId="0" xfId="13" applyNumberFormat="1" applyFont="1" applyBorder="1" applyAlignment="1" applyProtection="1">
      <alignment horizontal="center" vertical="center"/>
    </xf>
    <xf numFmtId="0" fontId="71" fillId="0" borderId="0" xfId="0" applyFont="1" applyAlignment="1">
      <alignment vertical="center"/>
    </xf>
    <xf numFmtId="0" fontId="71" fillId="0" borderId="28" xfId="0" applyFont="1" applyBorder="1" applyAlignment="1">
      <alignment vertical="center"/>
    </xf>
    <xf numFmtId="0" fontId="77" fillId="0" borderId="23" xfId="0" applyFont="1" applyBorder="1" applyAlignment="1" applyProtection="1">
      <alignment horizontal="center" vertical="center"/>
      <protection locked="0"/>
    </xf>
    <xf numFmtId="0" fontId="78" fillId="0" borderId="23" xfId="0" applyFont="1" applyBorder="1" applyAlignment="1" applyProtection="1">
      <alignment vertical="center"/>
      <protection locked="0"/>
    </xf>
    <xf numFmtId="0" fontId="49" fillId="0" borderId="23" xfId="0" applyFont="1" applyBorder="1" applyAlignment="1" applyProtection="1">
      <alignment horizontal="center" vertical="center" wrapText="1"/>
    </xf>
    <xf numFmtId="0" fontId="71" fillId="0" borderId="23" xfId="0" applyFont="1" applyBorder="1" applyAlignment="1">
      <alignment horizontal="center" vertical="center" wrapText="1"/>
    </xf>
    <xf numFmtId="0" fontId="71" fillId="0" borderId="57" xfId="0" applyFont="1" applyBorder="1" applyAlignment="1">
      <alignment horizontal="center" vertical="center" wrapText="1"/>
    </xf>
    <xf numFmtId="0" fontId="32" fillId="0" borderId="7"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73" fillId="0" borderId="0" xfId="0" applyFont="1" applyBorder="1" applyAlignment="1" applyProtection="1">
      <alignment horizontal="center" vertical="center"/>
      <protection locked="0"/>
    </xf>
    <xf numFmtId="0" fontId="74" fillId="0" borderId="0" xfId="0" applyFont="1" applyAlignment="1" applyProtection="1">
      <alignment horizontal="center" vertical="center"/>
      <protection locked="0"/>
    </xf>
    <xf numFmtId="0" fontId="8" fillId="0" borderId="26" xfId="0" applyFont="1" applyBorder="1" applyAlignment="1" applyProtection="1">
      <alignment horizontal="left"/>
    </xf>
    <xf numFmtId="0" fontId="8" fillId="0" borderId="23" xfId="0" applyFont="1" applyBorder="1" applyAlignment="1">
      <alignment horizontal="left"/>
    </xf>
    <xf numFmtId="0" fontId="58" fillId="0" borderId="0" xfId="0" applyFont="1" applyBorder="1" applyAlignment="1" applyProtection="1">
      <alignment horizontal="left"/>
    </xf>
    <xf numFmtId="0" fontId="58" fillId="0" borderId="0" xfId="0" applyFont="1" applyAlignment="1">
      <alignment horizontal="left"/>
    </xf>
    <xf numFmtId="176" fontId="35" fillId="0" borderId="0" xfId="0" applyNumberFormat="1" applyFont="1" applyBorder="1" applyAlignment="1">
      <alignment horizontal="left" vertical="center"/>
    </xf>
    <xf numFmtId="176" fontId="0" fillId="0" borderId="0" xfId="0" applyNumberFormat="1" applyAlignment="1">
      <alignment vertical="center"/>
    </xf>
    <xf numFmtId="176" fontId="35" fillId="0" borderId="0" xfId="0" applyNumberFormat="1" applyFont="1" applyBorder="1" applyAlignment="1" applyProtection="1">
      <alignment horizontal="left" vertical="center"/>
    </xf>
    <xf numFmtId="176" fontId="51" fillId="0" borderId="0" xfId="0" applyNumberFormat="1" applyFont="1" applyBorder="1" applyAlignment="1">
      <alignment vertical="center"/>
    </xf>
    <xf numFmtId="9" fontId="5" fillId="0" borderId="7" xfId="0" applyNumberFormat="1" applyFont="1" applyFill="1" applyBorder="1" applyAlignment="1" applyProtection="1">
      <alignment vertical="center" wrapText="1"/>
    </xf>
    <xf numFmtId="0" fontId="0" fillId="0" borderId="0" xfId="0" applyAlignment="1">
      <alignment vertical="center" wrapText="1"/>
    </xf>
    <xf numFmtId="0" fontId="0" fillId="0" borderId="7" xfId="0" applyBorder="1" applyAlignment="1">
      <alignment vertical="center" wrapText="1"/>
    </xf>
    <xf numFmtId="175" fontId="45" fillId="0" borderId="0" xfId="13" applyNumberFormat="1" applyFont="1" applyFill="1" applyBorder="1" applyAlignment="1" applyProtection="1">
      <alignment vertical="center"/>
    </xf>
    <xf numFmtId="0" fontId="0" fillId="0" borderId="0" xfId="0" applyBorder="1" applyAlignment="1">
      <alignment vertical="center"/>
    </xf>
    <xf numFmtId="0" fontId="0" fillId="0" borderId="28" xfId="0" applyBorder="1" applyAlignment="1">
      <alignment vertical="center"/>
    </xf>
    <xf numFmtId="0" fontId="35" fillId="0" borderId="0" xfId="0" applyNumberFormat="1" applyFont="1" applyBorder="1" applyAlignment="1" applyProtection="1">
      <alignment horizontal="left" vertical="center"/>
    </xf>
    <xf numFmtId="0" fontId="35" fillId="0" borderId="0" xfId="0" applyFont="1" applyBorder="1" applyAlignment="1" applyProtection="1">
      <alignment horizontal="left" vertical="center"/>
    </xf>
    <xf numFmtId="1" fontId="35" fillId="0" borderId="0" xfId="0" applyNumberFormat="1" applyFont="1" applyBorder="1" applyAlignment="1" applyProtection="1">
      <alignment horizontal="left" vertical="center"/>
    </xf>
    <xf numFmtId="0" fontId="48" fillId="0" borderId="0" xfId="0" applyFont="1" applyBorder="1" applyAlignment="1">
      <alignment vertical="center"/>
    </xf>
    <xf numFmtId="49" fontId="35" fillId="0" borderId="0" xfId="0" applyNumberFormat="1" applyFont="1" applyBorder="1" applyAlignment="1"/>
    <xf numFmtId="0" fontId="35" fillId="0" borderId="0" xfId="0" applyFont="1" applyBorder="1" applyAlignment="1"/>
    <xf numFmtId="49" fontId="35" fillId="0" borderId="0" xfId="0" applyNumberFormat="1" applyFont="1" applyBorder="1" applyAlignment="1" applyProtection="1">
      <alignment horizontal="left" vertical="center"/>
    </xf>
    <xf numFmtId="0" fontId="0" fillId="2" borderId="10" xfId="0" applyFill="1" applyBorder="1" applyAlignment="1" applyProtection="1">
      <alignment wrapText="1"/>
      <protection locked="0"/>
    </xf>
    <xf numFmtId="0" fontId="0" fillId="0" borderId="10" xfId="0" applyBorder="1" applyAlignment="1">
      <alignment wrapText="1"/>
    </xf>
    <xf numFmtId="0" fontId="0" fillId="0" borderId="64" xfId="0" applyBorder="1" applyAlignment="1">
      <alignment wrapText="1"/>
    </xf>
    <xf numFmtId="0" fontId="0" fillId="0" borderId="2" xfId="0" applyBorder="1" applyAlignment="1">
      <alignment wrapText="1"/>
    </xf>
    <xf numFmtId="0" fontId="0" fillId="0" borderId="47" xfId="0" applyBorder="1" applyAlignment="1">
      <alignment wrapText="1"/>
    </xf>
    <xf numFmtId="9" fontId="6" fillId="0" borderId="7" xfId="0" applyNumberFormat="1" applyFont="1" applyFill="1" applyBorder="1" applyAlignment="1" applyProtection="1">
      <alignment vertical="center" wrapText="1"/>
    </xf>
    <xf numFmtId="0" fontId="5" fillId="0" borderId="0" xfId="0" applyFont="1" applyBorder="1" applyAlignment="1" applyProtection="1">
      <alignment vertical="center"/>
    </xf>
    <xf numFmtId="0" fontId="13" fillId="0" borderId="0" xfId="0" applyFont="1" applyBorder="1" applyAlignment="1" applyProtection="1">
      <alignment vertical="center"/>
    </xf>
    <xf numFmtId="0" fontId="0" fillId="0" borderId="0" xfId="0" applyAlignment="1">
      <alignment vertical="center"/>
    </xf>
    <xf numFmtId="0" fontId="0" fillId="0" borderId="7" xfId="0" applyBorder="1" applyAlignment="1">
      <alignment vertical="center"/>
    </xf>
    <xf numFmtId="0" fontId="5" fillId="0" borderId="7" xfId="0" applyFont="1" applyFill="1" applyBorder="1" applyAlignment="1" applyProtection="1">
      <alignment horizontal="left" vertical="center" wrapText="1"/>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8" fillId="0" borderId="0" xfId="0" applyFont="1" applyBorder="1" applyAlignment="1">
      <alignment vertical="center"/>
    </xf>
    <xf numFmtId="0" fontId="62" fillId="0" borderId="0" xfId="0" applyFont="1" applyBorder="1" applyAlignment="1">
      <alignment vertical="center"/>
    </xf>
    <xf numFmtId="0" fontId="37" fillId="0" borderId="2" xfId="0" applyFont="1" applyBorder="1" applyAlignment="1" applyProtection="1">
      <alignment vertical="center"/>
    </xf>
    <xf numFmtId="173" fontId="45" fillId="0" borderId="0" xfId="0" applyNumberFormat="1" applyFont="1" applyBorder="1" applyAlignment="1" applyProtection="1">
      <alignment horizontal="left" vertical="center"/>
    </xf>
    <xf numFmtId="0" fontId="35" fillId="0" borderId="0" xfId="0" applyFont="1" applyFill="1" applyBorder="1" applyAlignment="1" applyProtection="1">
      <alignment horizontal="left" vertical="center"/>
    </xf>
    <xf numFmtId="0" fontId="17" fillId="0" borderId="140" xfId="0" applyFont="1" applyFill="1" applyBorder="1" applyAlignment="1" applyProtection="1">
      <alignment horizontal="right" vertical="center"/>
    </xf>
    <xf numFmtId="0" fontId="15" fillId="0" borderId="86" xfId="0" applyFont="1" applyBorder="1" applyAlignment="1" applyProtection="1">
      <alignment horizontal="right" vertical="center"/>
    </xf>
    <xf numFmtId="0" fontId="5" fillId="0" borderId="0" xfId="0" applyFont="1" applyBorder="1" applyAlignment="1" applyProtection="1">
      <alignment horizontal="left" vertical="center"/>
    </xf>
    <xf numFmtId="0" fontId="13" fillId="0" borderId="7" xfId="0" applyFont="1" applyBorder="1" applyAlignment="1" applyProtection="1">
      <alignment horizontal="left" vertical="center"/>
    </xf>
    <xf numFmtId="0" fontId="13" fillId="0" borderId="0" xfId="0" applyFont="1" applyBorder="1" applyAlignment="1" applyProtection="1">
      <alignment horizontal="left" vertical="center"/>
    </xf>
    <xf numFmtId="9" fontId="6" fillId="0" borderId="7" xfId="0" applyNumberFormat="1"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13" fillId="0" borderId="0" xfId="0" applyFont="1" applyBorder="1" applyAlignment="1" applyProtection="1">
      <alignment vertical="center" wrapText="1"/>
    </xf>
    <xf numFmtId="0" fontId="13" fillId="0" borderId="7" xfId="0" applyFont="1" applyBorder="1" applyAlignment="1" applyProtection="1">
      <alignment vertical="center"/>
    </xf>
    <xf numFmtId="0" fontId="15" fillId="2" borderId="0" xfId="0" applyFont="1" applyFill="1" applyBorder="1" applyAlignment="1" applyProtection="1">
      <alignment horizontal="left" vertical="center" wrapText="1"/>
      <protection locked="0"/>
    </xf>
    <xf numFmtId="0" fontId="17" fillId="0" borderId="144" xfId="0" applyFont="1" applyFill="1" applyBorder="1" applyAlignment="1" applyProtection="1">
      <alignment horizontal="right" vertical="center"/>
    </xf>
    <xf numFmtId="0" fontId="15" fillId="0" borderId="86" xfId="0" applyFont="1" applyBorder="1" applyAlignment="1" applyProtection="1">
      <alignment vertical="center"/>
    </xf>
    <xf numFmtId="0" fontId="15" fillId="0" borderId="85" xfId="0" applyFont="1" applyBorder="1" applyAlignment="1" applyProtection="1">
      <alignment vertical="center"/>
    </xf>
    <xf numFmtId="167" fontId="29" fillId="0" borderId="2" xfId="0" applyNumberFormat="1" applyFont="1" applyFill="1" applyBorder="1" applyAlignment="1" applyProtection="1">
      <alignment horizontal="right" vertical="center"/>
    </xf>
    <xf numFmtId="0" fontId="29" fillId="0" borderId="2" xfId="0" applyFont="1" applyBorder="1" applyAlignment="1" applyProtection="1">
      <alignment horizontal="right" vertical="center"/>
    </xf>
    <xf numFmtId="0" fontId="35" fillId="0" borderId="2" xfId="0" applyFont="1" applyBorder="1" applyAlignment="1" applyProtection="1">
      <alignment horizontal="left" vertical="center"/>
    </xf>
    <xf numFmtId="0" fontId="48" fillId="0" borderId="2" xfId="0" applyFont="1" applyBorder="1" applyAlignment="1">
      <alignment vertical="center"/>
    </xf>
    <xf numFmtId="0" fontId="48" fillId="0" borderId="47" xfId="0" applyFont="1" applyBorder="1" applyAlignment="1">
      <alignment vertical="center"/>
    </xf>
    <xf numFmtId="0" fontId="13" fillId="0" borderId="13" xfId="0" applyFont="1" applyBorder="1" applyAlignment="1">
      <alignment horizontal="left" vertical="center"/>
    </xf>
    <xf numFmtId="0" fontId="50" fillId="0" borderId="7" xfId="0" applyFont="1" applyBorder="1" applyAlignment="1" applyProtection="1">
      <alignment horizontal="right" vertical="center" wrapText="1"/>
    </xf>
    <xf numFmtId="0" fontId="50" fillId="0" borderId="0" xfId="0" applyFont="1" applyBorder="1" applyAlignment="1" applyProtection="1">
      <alignment horizontal="right" vertical="center" wrapText="1"/>
    </xf>
    <xf numFmtId="0" fontId="50" fillId="0" borderId="15" xfId="0" applyFont="1" applyBorder="1" applyAlignment="1" applyProtection="1">
      <alignment horizontal="right" vertical="center" wrapText="1"/>
    </xf>
    <xf numFmtId="0" fontId="50" fillId="0" borderId="0" xfId="0" applyFont="1" applyBorder="1" applyAlignment="1">
      <alignment horizontal="right" vertical="center"/>
    </xf>
    <xf numFmtId="0" fontId="15" fillId="0" borderId="15" xfId="0" applyFont="1" applyBorder="1" applyAlignment="1">
      <alignment horizontal="right" vertical="center"/>
    </xf>
    <xf numFmtId="0" fontId="2" fillId="0" borderId="0" xfId="0" applyFont="1" applyAlignment="1">
      <alignment horizontal="justify" vertical="center" wrapText="1"/>
    </xf>
    <xf numFmtId="0" fontId="62" fillId="0" borderId="0" xfId="0" applyFont="1" applyAlignment="1">
      <alignment wrapText="1"/>
    </xf>
    <xf numFmtId="0" fontId="2" fillId="0" borderId="118" xfId="0" applyFont="1" applyBorder="1" applyAlignment="1">
      <alignment horizontal="center"/>
    </xf>
    <xf numFmtId="0" fontId="2" fillId="0" borderId="149" xfId="0" applyFont="1" applyBorder="1" applyAlignment="1">
      <alignment horizontal="center"/>
    </xf>
    <xf numFmtId="0" fontId="2" fillId="0" borderId="12" xfId="0" applyFont="1" applyBorder="1" applyAlignment="1">
      <alignment horizontal="center"/>
    </xf>
    <xf numFmtId="0" fontId="0" fillId="0" borderId="14" xfId="0" applyBorder="1" applyAlignment="1"/>
    <xf numFmtId="0" fontId="2" fillId="0" borderId="14" xfId="0" applyFont="1" applyBorder="1" applyAlignment="1">
      <alignment horizontal="center"/>
    </xf>
    <xf numFmtId="0" fontId="2" fillId="0" borderId="151" xfId="0" applyFont="1" applyBorder="1" applyAlignment="1">
      <alignment horizontal="center"/>
    </xf>
    <xf numFmtId="0" fontId="2" fillId="0" borderId="153" xfId="0" quotePrefix="1" applyFont="1" applyBorder="1" applyAlignment="1">
      <alignment horizontal="center"/>
    </xf>
    <xf numFmtId="0" fontId="8" fillId="0" borderId="161" xfId="0" applyFont="1" applyBorder="1" applyAlignment="1">
      <alignment horizontal="center"/>
    </xf>
    <xf numFmtId="0" fontId="8" fillId="0" borderId="20" xfId="0" applyFont="1" applyBorder="1" applyAlignment="1">
      <alignment horizontal="center"/>
    </xf>
    <xf numFmtId="0" fontId="8" fillId="0" borderId="18" xfId="0" applyFont="1" applyBorder="1" applyAlignment="1">
      <alignment horizontal="center"/>
    </xf>
    <xf numFmtId="0" fontId="0" fillId="0" borderId="20" xfId="0" applyBorder="1" applyAlignment="1"/>
    <xf numFmtId="172" fontId="8" fillId="0" borderId="144" xfId="0" applyNumberFormat="1" applyFont="1" applyBorder="1" applyAlignment="1">
      <alignment horizontal="center"/>
    </xf>
    <xf numFmtId="0" fontId="8" fillId="0" borderId="86" xfId="0" applyFont="1" applyBorder="1" applyAlignment="1">
      <alignment horizontal="center"/>
    </xf>
    <xf numFmtId="0" fontId="8" fillId="0" borderId="85" xfId="0" applyFont="1" applyBorder="1" applyAlignment="1">
      <alignment horizontal="center"/>
    </xf>
    <xf numFmtId="0" fontId="2" fillId="0" borderId="86" xfId="0" applyFont="1" applyBorder="1" applyAlignment="1">
      <alignment horizontal="center"/>
    </xf>
    <xf numFmtId="0" fontId="2" fillId="0" borderId="85" xfId="0" applyFont="1" applyBorder="1" applyAlignment="1">
      <alignment horizontal="center"/>
    </xf>
    <xf numFmtId="0" fontId="21" fillId="2" borderId="48" xfId="0" applyFont="1" applyFill="1" applyBorder="1" applyAlignment="1" applyProtection="1">
      <alignment vertical="center"/>
      <protection locked="0"/>
    </xf>
    <xf numFmtId="0" fontId="0" fillId="0" borderId="48" xfId="0" applyBorder="1" applyAlignment="1">
      <alignment vertical="center"/>
    </xf>
    <xf numFmtId="0" fontId="21" fillId="2" borderId="87" xfId="0" applyFont="1" applyFill="1" applyBorder="1" applyAlignment="1" applyProtection="1">
      <alignment vertical="center"/>
      <protection locked="0"/>
    </xf>
    <xf numFmtId="0" fontId="0" fillId="0" borderId="87" xfId="0" applyBorder="1" applyAlignment="1">
      <alignment vertical="center"/>
    </xf>
    <xf numFmtId="0" fontId="0" fillId="2" borderId="87" xfId="0" applyFill="1" applyBorder="1" applyAlignment="1"/>
    <xf numFmtId="0" fontId="13" fillId="0" borderId="48" xfId="0" applyFont="1" applyBorder="1" applyAlignment="1">
      <alignment vertical="center" wrapText="1"/>
    </xf>
    <xf numFmtId="0" fontId="0" fillId="0" borderId="48" xfId="0" applyBorder="1" applyAlignment="1"/>
    <xf numFmtId="0" fontId="0" fillId="2" borderId="48" xfId="0" applyFill="1" applyBorder="1" applyAlignment="1"/>
    <xf numFmtId="0" fontId="13" fillId="0" borderId="21" xfId="0" applyFont="1" applyBorder="1" applyAlignment="1">
      <alignment vertical="center"/>
    </xf>
    <xf numFmtId="0" fontId="13" fillId="0" borderId="0" xfId="0" applyFont="1" applyAlignment="1">
      <alignment vertical="center"/>
    </xf>
    <xf numFmtId="0" fontId="13" fillId="0" borderId="15" xfId="0" applyFont="1" applyBorder="1" applyAlignment="1">
      <alignment vertical="center"/>
    </xf>
    <xf numFmtId="0" fontId="21" fillId="2" borderId="5" xfId="0" applyFont="1" applyFill="1" applyBorder="1" applyAlignment="1" applyProtection="1">
      <alignment vertical="center"/>
      <protection locked="0"/>
    </xf>
    <xf numFmtId="0" fontId="0" fillId="0" borderId="5" xfId="0" applyBorder="1" applyAlignment="1"/>
    <xf numFmtId="0" fontId="21" fillId="2" borderId="41" xfId="0" applyFont="1" applyFill="1" applyBorder="1" applyAlignment="1" applyProtection="1">
      <alignment vertical="center"/>
      <protection locked="0"/>
    </xf>
    <xf numFmtId="0" fontId="0" fillId="0" borderId="41" xfId="0" applyBorder="1" applyAlignment="1"/>
    <xf numFmtId="0" fontId="13" fillId="0" borderId="3" xfId="0" applyFont="1" applyBorder="1" applyAlignment="1">
      <alignment horizontal="right" vertical="center"/>
    </xf>
    <xf numFmtId="0" fontId="13" fillId="0" borderId="2" xfId="0" applyFont="1" applyBorder="1" applyAlignment="1">
      <alignment horizontal="right" vertical="center"/>
    </xf>
    <xf numFmtId="0" fontId="13" fillId="0" borderId="18" xfId="0" applyFont="1" applyBorder="1" applyAlignment="1" applyProtection="1">
      <alignment vertical="center" wrapText="1"/>
      <protection locked="0"/>
    </xf>
    <xf numFmtId="0" fontId="0" fillId="0" borderId="20" xfId="0" applyBorder="1" applyAlignment="1" applyProtection="1">
      <alignment vertical="center" wrapText="1"/>
      <protection locked="0"/>
    </xf>
    <xf numFmtId="0" fontId="21" fillId="2" borderId="40" xfId="0" applyFont="1" applyFill="1" applyBorder="1" applyAlignment="1" applyProtection="1">
      <alignment vertical="center"/>
      <protection locked="0"/>
    </xf>
    <xf numFmtId="0" fontId="0" fillId="0" borderId="40" xfId="0" applyBorder="1" applyAlignment="1"/>
    <xf numFmtId="0" fontId="21" fillId="2" borderId="51" xfId="0" applyFont="1" applyFill="1" applyBorder="1" applyAlignment="1" applyProtection="1">
      <alignment vertical="center"/>
      <protection locked="0"/>
    </xf>
    <xf numFmtId="0" fontId="21" fillId="2" borderId="148" xfId="0" applyFont="1" applyFill="1" applyBorder="1" applyAlignment="1" applyProtection="1">
      <alignment vertical="center"/>
      <protection locked="0"/>
    </xf>
    <xf numFmtId="0" fontId="21" fillId="2" borderId="147" xfId="0" applyFont="1" applyFill="1" applyBorder="1" applyAlignment="1" applyProtection="1">
      <alignment vertical="center"/>
      <protection locked="0"/>
    </xf>
    <xf numFmtId="0" fontId="13" fillId="0" borderId="7" xfId="0" applyFont="1" applyBorder="1" applyAlignment="1">
      <alignment horizontal="right" vertical="center"/>
    </xf>
    <xf numFmtId="0" fontId="13" fillId="0" borderId="0" xfId="0" applyFont="1" applyBorder="1" applyAlignment="1">
      <alignment horizontal="right" vertical="center"/>
    </xf>
    <xf numFmtId="0" fontId="13" fillId="0" borderId="18" xfId="0" applyFont="1" applyBorder="1" applyAlignment="1">
      <alignment vertical="center"/>
    </xf>
    <xf numFmtId="0" fontId="13" fillId="0" borderId="19" xfId="0" applyFont="1" applyBorder="1" applyAlignment="1">
      <alignment vertical="center"/>
    </xf>
    <xf numFmtId="0" fontId="13" fillId="0" borderId="20" xfId="0" applyFont="1" applyBorder="1" applyAlignment="1">
      <alignment vertical="center"/>
    </xf>
    <xf numFmtId="0" fontId="21" fillId="2" borderId="36" xfId="0" applyFont="1" applyFill="1" applyBorder="1" applyAlignment="1" applyProtection="1">
      <alignment vertical="center"/>
      <protection locked="0"/>
    </xf>
    <xf numFmtId="0" fontId="21" fillId="2" borderId="39" xfId="0" applyFont="1" applyFill="1" applyBorder="1" applyAlignment="1" applyProtection="1">
      <alignment vertical="center"/>
      <protection locked="0"/>
    </xf>
    <xf numFmtId="0" fontId="21" fillId="2" borderId="38" xfId="0" applyFont="1" applyFill="1" applyBorder="1" applyAlignment="1" applyProtection="1">
      <alignment vertical="center"/>
      <protection locked="0"/>
    </xf>
    <xf numFmtId="0" fontId="21" fillId="2" borderId="52" xfId="0" applyFont="1" applyFill="1" applyBorder="1" applyAlignment="1" applyProtection="1">
      <alignment vertical="center"/>
      <protection locked="0"/>
    </xf>
    <xf numFmtId="0" fontId="21" fillId="2" borderId="146" xfId="0" applyFont="1" applyFill="1" applyBorder="1" applyAlignment="1" applyProtection="1">
      <alignment vertical="center"/>
      <protection locked="0"/>
    </xf>
    <xf numFmtId="0" fontId="21" fillId="2" borderId="145" xfId="0" applyFont="1" applyFill="1" applyBorder="1" applyAlignment="1" applyProtection="1">
      <alignment vertical="center"/>
      <protection locked="0"/>
    </xf>
    <xf numFmtId="0" fontId="8" fillId="0" borderId="18" xfId="0" applyFont="1" applyBorder="1" applyAlignment="1">
      <alignment horizontal="righ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8" fillId="0" borderId="3"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26" xfId="0" applyFont="1" applyBorder="1" applyAlignment="1">
      <alignment horizontal="right" vertical="center"/>
    </xf>
    <xf numFmtId="0" fontId="8" fillId="0" borderId="23" xfId="0" applyFont="1" applyBorder="1" applyAlignment="1">
      <alignment horizontal="right" vertical="center"/>
    </xf>
    <xf numFmtId="0" fontId="8" fillId="0" borderId="22" xfId="0" applyFont="1" applyBorder="1" applyAlignment="1">
      <alignment horizontal="right" vertical="center"/>
    </xf>
    <xf numFmtId="0" fontId="8" fillId="0" borderId="7" xfId="0" applyFont="1" applyBorder="1" applyAlignment="1">
      <alignment horizontal="right" vertical="center"/>
    </xf>
    <xf numFmtId="0" fontId="8" fillId="0" borderId="0" xfId="0" applyFont="1" applyBorder="1" applyAlignment="1">
      <alignment horizontal="right" vertical="center"/>
    </xf>
    <xf numFmtId="0" fontId="8" fillId="0" borderId="15" xfId="0" applyFont="1" applyBorder="1" applyAlignment="1">
      <alignment horizontal="right" vertical="center"/>
    </xf>
    <xf numFmtId="0" fontId="15" fillId="0" borderId="0" xfId="0" applyFont="1" applyBorder="1" applyAlignment="1">
      <alignment horizontal="right" vertical="center"/>
    </xf>
    <xf numFmtId="14" fontId="15" fillId="2" borderId="18" xfId="0" applyNumberFormat="1" applyFont="1" applyFill="1" applyBorder="1" applyAlignment="1" applyProtection="1">
      <alignment vertical="center"/>
      <protection locked="0"/>
    </xf>
    <xf numFmtId="14" fontId="15" fillId="2" borderId="19" xfId="0" applyNumberFormat="1" applyFont="1" applyFill="1" applyBorder="1" applyAlignment="1" applyProtection="1">
      <alignment vertical="center"/>
      <protection locked="0"/>
    </xf>
    <xf numFmtId="14" fontId="15" fillId="2" borderId="88" xfId="0" applyNumberFormat="1" applyFont="1" applyFill="1" applyBorder="1" applyAlignment="1" applyProtection="1">
      <alignment vertical="center"/>
      <protection locked="0"/>
    </xf>
    <xf numFmtId="0" fontId="14" fillId="0" borderId="3" xfId="0" applyFont="1" applyBorder="1" applyAlignment="1">
      <alignment horizontal="right"/>
    </xf>
    <xf numFmtId="0" fontId="14" fillId="0" borderId="2" xfId="0" applyFont="1" applyBorder="1" applyAlignment="1">
      <alignment horizontal="right"/>
    </xf>
    <xf numFmtId="0" fontId="21" fillId="2" borderId="36" xfId="0" applyFont="1" applyFill="1" applyBorder="1" applyProtection="1">
      <protection locked="0"/>
    </xf>
    <xf numFmtId="0" fontId="21" fillId="2" borderId="39" xfId="0" applyFont="1" applyFill="1" applyBorder="1" applyProtection="1">
      <protection locked="0"/>
    </xf>
    <xf numFmtId="0" fontId="21" fillId="2" borderId="38" xfId="0" applyFont="1" applyFill="1" applyBorder="1" applyProtection="1">
      <protection locked="0"/>
    </xf>
    <xf numFmtId="0" fontId="14" fillId="0" borderId="7" xfId="0" applyFont="1" applyBorder="1" applyAlignment="1">
      <alignment horizontal="right"/>
    </xf>
    <xf numFmtId="0" fontId="14" fillId="0" borderId="0" xfId="0" applyFont="1" applyBorder="1" applyAlignment="1">
      <alignment horizontal="right"/>
    </xf>
    <xf numFmtId="0" fontId="13" fillId="0" borderId="18" xfId="0" applyFont="1" applyBorder="1" applyAlignment="1">
      <alignment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21" fillId="2" borderId="51" xfId="0" applyFont="1" applyFill="1" applyBorder="1" applyProtection="1">
      <protection locked="0"/>
    </xf>
    <xf numFmtId="0" fontId="21" fillId="2" borderId="148" xfId="0" applyFont="1" applyFill="1" applyBorder="1" applyProtection="1">
      <protection locked="0"/>
    </xf>
    <xf numFmtId="0" fontId="21" fillId="2" borderId="147" xfId="0" applyFont="1" applyFill="1" applyBorder="1" applyProtection="1">
      <protection locked="0"/>
    </xf>
    <xf numFmtId="0" fontId="21" fillId="2" borderId="52" xfId="0" applyFont="1" applyFill="1" applyBorder="1" applyProtection="1">
      <protection locked="0"/>
    </xf>
    <xf numFmtId="0" fontId="21" fillId="2" borderId="146" xfId="0" applyFont="1" applyFill="1" applyBorder="1" applyProtection="1">
      <protection locked="0"/>
    </xf>
    <xf numFmtId="0" fontId="21" fillId="2" borderId="145" xfId="0" applyFont="1" applyFill="1" applyBorder="1" applyProtection="1">
      <protection locked="0"/>
    </xf>
    <xf numFmtId="49" fontId="2"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18" xfId="0" applyBorder="1" applyAlignment="1">
      <alignment horizontal="left" vertical="top" wrapText="1"/>
    </xf>
    <xf numFmtId="0" fontId="0" fillId="0" borderId="149" xfId="0" applyBorder="1" applyAlignment="1">
      <alignment horizontal="left" vertical="top" wrapText="1"/>
    </xf>
    <xf numFmtId="49" fontId="2" fillId="0" borderId="180" xfId="0" applyNumberFormat="1" applyFont="1" applyBorder="1" applyAlignment="1"/>
    <xf numFmtId="0" fontId="0" fillId="0" borderId="180" xfId="0" applyBorder="1" applyAlignment="1"/>
    <xf numFmtId="0" fontId="0" fillId="0" borderId="178" xfId="0" applyBorder="1" applyAlignment="1"/>
    <xf numFmtId="49" fontId="2" fillId="0" borderId="0" xfId="0" applyNumberFormat="1" applyFont="1" applyAlignment="1"/>
    <xf numFmtId="0" fontId="0" fillId="0" borderId="0" xfId="0" applyAlignment="1"/>
    <xf numFmtId="0" fontId="8" fillId="0" borderId="7" xfId="0" applyFont="1" applyBorder="1" applyAlignment="1">
      <alignment horizontal="center" textRotation="180"/>
    </xf>
    <xf numFmtId="0" fontId="92" fillId="0" borderId="7" xfId="0" applyFont="1" applyBorder="1" applyAlignment="1">
      <alignment horizontal="center" textRotation="180"/>
    </xf>
    <xf numFmtId="0" fontId="92" fillId="0" borderId="29" xfId="0" applyFont="1" applyBorder="1" applyAlignment="1">
      <alignment horizontal="center" textRotation="180"/>
    </xf>
    <xf numFmtId="0" fontId="8" fillId="0" borderId="3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2" xfId="0" applyFont="1" applyBorder="1" applyAlignment="1"/>
    <xf numFmtId="0" fontId="13" fillId="0" borderId="13" xfId="0" applyFont="1" applyBorder="1" applyAlignment="1"/>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2" fillId="0" borderId="0" xfId="0" applyFont="1" applyFill="1" applyBorder="1" applyAlignment="1">
      <alignment horizontal="left"/>
    </xf>
    <xf numFmtId="0" fontId="2" fillId="0" borderId="15" xfId="0" applyFont="1" applyFill="1" applyBorder="1" applyAlignment="1">
      <alignment horizontal="left"/>
    </xf>
    <xf numFmtId="0" fontId="8" fillId="0" borderId="0" xfId="0" applyFont="1" applyFill="1" applyBorder="1" applyAlignment="1">
      <alignment horizontal="center"/>
    </xf>
    <xf numFmtId="0" fontId="8" fillId="0" borderId="0" xfId="0" applyFont="1" applyBorder="1" applyAlignment="1">
      <alignment horizontal="center"/>
    </xf>
    <xf numFmtId="0" fontId="2" fillId="0" borderId="0" xfId="0" applyFont="1" applyBorder="1" applyAlignment="1"/>
    <xf numFmtId="171" fontId="17" fillId="3" borderId="3" xfId="0" applyNumberFormat="1" applyFont="1" applyFill="1" applyBorder="1" applyAlignment="1" applyProtection="1">
      <alignment horizontal="left" vertical="center" wrapText="1"/>
    </xf>
    <xf numFmtId="171" fontId="13" fillId="3" borderId="2" xfId="0" applyNumberFormat="1" applyFont="1" applyFill="1" applyBorder="1" applyAlignment="1" applyProtection="1">
      <alignment horizontal="left" vertical="center"/>
    </xf>
    <xf numFmtId="171" fontId="13" fillId="3" borderId="4" xfId="0" applyNumberFormat="1" applyFont="1" applyFill="1" applyBorder="1" applyAlignment="1" applyProtection="1">
      <alignment horizontal="left" vertical="center"/>
    </xf>
    <xf numFmtId="44" fontId="15" fillId="8" borderId="160" xfId="0" applyNumberFormat="1" applyFont="1" applyFill="1" applyBorder="1" applyAlignment="1" applyProtection="1">
      <alignment horizontal="right" vertical="center"/>
    </xf>
    <xf numFmtId="44" fontId="5" fillId="8" borderId="160" xfId="0" applyNumberFormat="1" applyFont="1" applyFill="1" applyBorder="1" applyAlignment="1" applyProtection="1">
      <alignment horizontal="right" vertical="center"/>
    </xf>
    <xf numFmtId="44" fontId="5" fillId="8" borderId="25" xfId="0" applyNumberFormat="1" applyFont="1" applyFill="1" applyBorder="1" applyAlignment="1" applyProtection="1">
      <alignment horizontal="right" vertical="center"/>
    </xf>
    <xf numFmtId="44" fontId="5" fillId="0" borderId="47" xfId="0" applyNumberFormat="1" applyFont="1" applyFill="1" applyBorder="1" applyAlignment="1" applyProtection="1">
      <alignment horizontal="right" vertical="center"/>
    </xf>
    <xf numFmtId="0" fontId="8" fillId="0" borderId="6" xfId="0" applyFont="1" applyFill="1" applyBorder="1" applyAlignment="1" applyProtection="1">
      <alignment horizontal="left" vertical="center" wrapText="1"/>
    </xf>
    <xf numFmtId="0" fontId="8" fillId="0" borderId="16" xfId="0" applyFont="1" applyBorder="1" applyAlignment="1" applyProtection="1">
      <alignment horizontal="left" vertical="center" wrapText="1"/>
    </xf>
    <xf numFmtId="0" fontId="8" fillId="0" borderId="136" xfId="0" applyFont="1" applyBorder="1" applyAlignment="1" applyProtection="1">
      <alignment horizontal="left" vertical="center" wrapText="1"/>
    </xf>
    <xf numFmtId="0" fontId="8" fillId="0" borderId="68" xfId="0" applyFont="1" applyFill="1" applyBorder="1" applyAlignment="1" applyProtection="1">
      <alignment horizontal="left" vertical="center" wrapText="1"/>
    </xf>
    <xf numFmtId="0" fontId="8" fillId="0" borderId="19"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19"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8" fillId="0" borderId="171" xfId="0" applyFont="1" applyFill="1" applyBorder="1" applyAlignment="1" applyProtection="1">
      <alignment horizontal="left" vertical="center" wrapText="1"/>
    </xf>
    <xf numFmtId="0" fontId="5" fillId="0" borderId="1" xfId="0" applyFont="1" applyBorder="1" applyAlignment="1" applyProtection="1">
      <alignment horizontal="left" vertical="center"/>
    </xf>
    <xf numFmtId="0" fontId="5" fillId="0" borderId="91" xfId="0" applyFont="1" applyBorder="1" applyAlignment="1" applyProtection="1">
      <alignment horizontal="left" vertical="center"/>
    </xf>
    <xf numFmtId="44" fontId="15" fillId="2" borderId="53" xfId="0" applyNumberFormat="1" applyFont="1" applyFill="1" applyBorder="1" applyAlignment="1" applyProtection="1">
      <alignment horizontal="right" vertical="center"/>
      <protection locked="0"/>
    </xf>
    <xf numFmtId="44" fontId="5" fillId="2" borderId="108" xfId="0" applyNumberFormat="1" applyFont="1" applyFill="1" applyBorder="1" applyAlignment="1" applyProtection="1">
      <alignment horizontal="right" vertical="center"/>
      <protection locked="0"/>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 2" xfId="16"/>
    <cellStyle name="Normal_Book2" xfId="13"/>
    <cellStyle name="Percent" xfId="14" builtinId="5"/>
    <cellStyle name="Total" xfId="1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32</xdr:row>
      <xdr:rowOff>257175</xdr:rowOff>
    </xdr:from>
    <xdr:to>
      <xdr:col>6</xdr:col>
      <xdr:colOff>0</xdr:colOff>
      <xdr:row>37</xdr:row>
      <xdr:rowOff>161925</xdr:rowOff>
    </xdr:to>
    <xdr:sp macro="" textlink="">
      <xdr:nvSpPr>
        <xdr:cNvPr id="3089" name="AutoShape 17"/>
        <xdr:cNvSpPr>
          <a:spLocks noChangeArrowheads="1"/>
        </xdr:cNvSpPr>
      </xdr:nvSpPr>
      <xdr:spPr bwMode="auto">
        <a:xfrm>
          <a:off x="8039100" y="10906125"/>
          <a:ext cx="0" cy="2305050"/>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34</xdr:row>
      <xdr:rowOff>0</xdr:rowOff>
    </xdr:from>
    <xdr:to>
      <xdr:col>7</xdr:col>
      <xdr:colOff>0</xdr:colOff>
      <xdr:row>38</xdr:row>
      <xdr:rowOff>0</xdr:rowOff>
    </xdr:to>
    <xdr:sp macro="" textlink="">
      <xdr:nvSpPr>
        <xdr:cNvPr id="3090" name="AutoShape 18"/>
        <xdr:cNvSpPr>
          <a:spLocks noChangeArrowheads="1"/>
        </xdr:cNvSpPr>
      </xdr:nvSpPr>
      <xdr:spPr bwMode="auto">
        <a:xfrm>
          <a:off x="9610725" y="11420475"/>
          <a:ext cx="0" cy="2009775"/>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266700</xdr:colOff>
      <xdr:row>1</xdr:row>
      <xdr:rowOff>47625</xdr:rowOff>
    </xdr:from>
    <xdr:to>
      <xdr:col>2</xdr:col>
      <xdr:colOff>571500</xdr:colOff>
      <xdr:row>1</xdr:row>
      <xdr:rowOff>771525</xdr:rowOff>
    </xdr:to>
    <xdr:pic>
      <xdr:nvPicPr>
        <xdr:cNvPr id="3149" name="Picture 7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647700"/>
          <a:ext cx="21717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18</xdr:row>
      <xdr:rowOff>38100</xdr:rowOff>
    </xdr:from>
    <xdr:to>
      <xdr:col>13</xdr:col>
      <xdr:colOff>228600</xdr:colOff>
      <xdr:row>19</xdr:row>
      <xdr:rowOff>161925</xdr:rowOff>
    </xdr:to>
    <xdr:sp macro="" textlink="">
      <xdr:nvSpPr>
        <xdr:cNvPr id="11266" name="AutoShape 2"/>
        <xdr:cNvSpPr>
          <a:spLocks/>
        </xdr:cNvSpPr>
      </xdr:nvSpPr>
      <xdr:spPr bwMode="auto">
        <a:xfrm>
          <a:off x="9305925" y="4610100"/>
          <a:ext cx="190500" cy="428625"/>
        </a:xfrm>
        <a:prstGeom prst="rightBrace">
          <a:avLst>
            <a:gd name="adj1" fmla="val 18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21</xdr:row>
      <xdr:rowOff>66675</xdr:rowOff>
    </xdr:from>
    <xdr:to>
      <xdr:col>13</xdr:col>
      <xdr:colOff>219075</xdr:colOff>
      <xdr:row>22</xdr:row>
      <xdr:rowOff>180975</xdr:rowOff>
    </xdr:to>
    <xdr:sp macro="" textlink="">
      <xdr:nvSpPr>
        <xdr:cNvPr id="11267" name="AutoShape 3"/>
        <xdr:cNvSpPr>
          <a:spLocks/>
        </xdr:cNvSpPr>
      </xdr:nvSpPr>
      <xdr:spPr bwMode="auto">
        <a:xfrm>
          <a:off x="9296400" y="53244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24</xdr:row>
      <xdr:rowOff>66675</xdr:rowOff>
    </xdr:from>
    <xdr:to>
      <xdr:col>13</xdr:col>
      <xdr:colOff>228600</xdr:colOff>
      <xdr:row>26</xdr:row>
      <xdr:rowOff>9525</xdr:rowOff>
    </xdr:to>
    <xdr:sp macro="" textlink="">
      <xdr:nvSpPr>
        <xdr:cNvPr id="11268" name="AutoShape 4"/>
        <xdr:cNvSpPr>
          <a:spLocks/>
        </xdr:cNvSpPr>
      </xdr:nvSpPr>
      <xdr:spPr bwMode="auto">
        <a:xfrm>
          <a:off x="9305925" y="58293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34</xdr:row>
      <xdr:rowOff>28575</xdr:rowOff>
    </xdr:from>
    <xdr:to>
      <xdr:col>13</xdr:col>
      <xdr:colOff>190500</xdr:colOff>
      <xdr:row>35</xdr:row>
      <xdr:rowOff>152400</xdr:rowOff>
    </xdr:to>
    <xdr:sp macro="" textlink="">
      <xdr:nvSpPr>
        <xdr:cNvPr id="11269" name="AutoShape 5"/>
        <xdr:cNvSpPr>
          <a:spLocks/>
        </xdr:cNvSpPr>
      </xdr:nvSpPr>
      <xdr:spPr bwMode="auto">
        <a:xfrm>
          <a:off x="9267825" y="77343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37</xdr:row>
      <xdr:rowOff>28575</xdr:rowOff>
    </xdr:from>
    <xdr:to>
      <xdr:col>13</xdr:col>
      <xdr:colOff>190500</xdr:colOff>
      <xdr:row>38</xdr:row>
      <xdr:rowOff>152400</xdr:rowOff>
    </xdr:to>
    <xdr:sp macro="" textlink="">
      <xdr:nvSpPr>
        <xdr:cNvPr id="11270" name="AutoShape 6"/>
        <xdr:cNvSpPr>
          <a:spLocks/>
        </xdr:cNvSpPr>
      </xdr:nvSpPr>
      <xdr:spPr bwMode="auto">
        <a:xfrm>
          <a:off x="9267825" y="8239125"/>
          <a:ext cx="190500" cy="371475"/>
        </a:xfrm>
        <a:prstGeom prst="rightBrace">
          <a:avLst>
            <a:gd name="adj1" fmla="val 16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27</xdr:row>
      <xdr:rowOff>66675</xdr:rowOff>
    </xdr:from>
    <xdr:to>
      <xdr:col>13</xdr:col>
      <xdr:colOff>228600</xdr:colOff>
      <xdr:row>29</xdr:row>
      <xdr:rowOff>0</xdr:rowOff>
    </xdr:to>
    <xdr:sp macro="" textlink="">
      <xdr:nvSpPr>
        <xdr:cNvPr id="11273" name="AutoShape 9"/>
        <xdr:cNvSpPr>
          <a:spLocks/>
        </xdr:cNvSpPr>
      </xdr:nvSpPr>
      <xdr:spPr bwMode="auto">
        <a:xfrm>
          <a:off x="9305925" y="63436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257175</xdr:colOff>
      <xdr:row>0</xdr:row>
      <xdr:rowOff>180975</xdr:rowOff>
    </xdr:from>
    <xdr:to>
      <xdr:col>2</xdr:col>
      <xdr:colOff>352425</xdr:colOff>
      <xdr:row>2</xdr:row>
      <xdr:rowOff>38100</xdr:rowOff>
    </xdr:to>
    <xdr:pic>
      <xdr:nvPicPr>
        <xdr:cNvPr id="11275"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80975"/>
          <a:ext cx="26765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3" name="Line 3"/>
        <xdr:cNvSpPr>
          <a:spLocks noChangeShapeType="1"/>
        </xdr:cNvSpPr>
      </xdr:nvSpPr>
      <xdr:spPr bwMode="auto">
        <a:xfrm flipH="1">
          <a:off x="6638925" y="1333500"/>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8</xdr:col>
      <xdr:colOff>800100</xdr:colOff>
      <xdr:row>4</xdr:row>
      <xdr:rowOff>333375</xdr:rowOff>
    </xdr:to>
    <xdr:sp macro="" textlink="">
      <xdr:nvSpPr>
        <xdr:cNvPr id="5124" name="Line 4"/>
        <xdr:cNvSpPr>
          <a:spLocks noChangeShapeType="1"/>
        </xdr:cNvSpPr>
      </xdr:nvSpPr>
      <xdr:spPr bwMode="auto">
        <a:xfrm>
          <a:off x="6629400" y="1352550"/>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00"/>
  <sheetViews>
    <sheetView topLeftCell="A61" zoomScaleNormal="75" workbookViewId="0">
      <selection activeCell="B67" sqref="B67"/>
    </sheetView>
  </sheetViews>
  <sheetFormatPr defaultRowHeight="15" x14ac:dyDescent="0.2"/>
  <cols>
    <col min="1" max="1" width="4.21875" customWidth="1"/>
    <col min="2" max="2" width="71.21875" customWidth="1"/>
  </cols>
  <sheetData>
    <row r="1" spans="1:2" ht="63" x14ac:dyDescent="0.2">
      <c r="A1" s="149"/>
      <c r="B1" s="158" t="s">
        <v>265</v>
      </c>
    </row>
    <row r="2" spans="1:2" x14ac:dyDescent="0.2">
      <c r="A2" s="149"/>
      <c r="B2" s="149"/>
    </row>
    <row r="3" spans="1:2" ht="15.75" x14ac:dyDescent="0.2">
      <c r="A3" s="149"/>
      <c r="B3" s="158" t="s">
        <v>183</v>
      </c>
    </row>
    <row r="4" spans="1:2" ht="15.75" x14ac:dyDescent="0.2">
      <c r="A4" s="149"/>
      <c r="B4" s="158"/>
    </row>
    <row r="5" spans="1:2" ht="38.25" x14ac:dyDescent="0.2">
      <c r="A5" s="149"/>
      <c r="B5" s="439" t="s">
        <v>266</v>
      </c>
    </row>
    <row r="6" spans="1:2" x14ac:dyDescent="0.2">
      <c r="A6" s="149"/>
      <c r="B6" s="149"/>
    </row>
    <row r="7" spans="1:2" ht="15.75" x14ac:dyDescent="0.2">
      <c r="A7" s="597" t="s">
        <v>42</v>
      </c>
      <c r="B7" s="598" t="s">
        <v>179</v>
      </c>
    </row>
    <row r="8" spans="1:2" x14ac:dyDescent="0.2">
      <c r="A8" s="149"/>
      <c r="B8" s="157"/>
    </row>
    <row r="9" spans="1:2" ht="25.5" x14ac:dyDescent="0.2">
      <c r="A9" s="155">
        <v>1</v>
      </c>
      <c r="B9" s="153" t="s">
        <v>261</v>
      </c>
    </row>
    <row r="10" spans="1:2" x14ac:dyDescent="0.2">
      <c r="A10" s="155"/>
    </row>
    <row r="11" spans="1:2" ht="51" x14ac:dyDescent="0.2">
      <c r="A11" s="155">
        <v>2</v>
      </c>
      <c r="B11" s="154" t="s">
        <v>210</v>
      </c>
    </row>
    <row r="12" spans="1:2" x14ac:dyDescent="0.2">
      <c r="A12" s="155"/>
      <c r="B12" s="154"/>
    </row>
    <row r="13" spans="1:2" ht="25.5" x14ac:dyDescent="0.2">
      <c r="A13" s="155">
        <f>A11+1</f>
        <v>3</v>
      </c>
      <c r="B13" s="153" t="s">
        <v>176</v>
      </c>
    </row>
    <row r="14" spans="1:2" x14ac:dyDescent="0.2">
      <c r="A14" s="155"/>
      <c r="B14" s="153"/>
    </row>
    <row r="15" spans="1:2" ht="25.5" x14ac:dyDescent="0.2">
      <c r="A15" s="155">
        <f>A13+1</f>
        <v>4</v>
      </c>
      <c r="B15" s="153" t="s">
        <v>170</v>
      </c>
    </row>
    <row r="16" spans="1:2" x14ac:dyDescent="0.2">
      <c r="A16" s="155"/>
      <c r="B16" s="153"/>
    </row>
    <row r="17" spans="1:2" ht="25.5" x14ac:dyDescent="0.2">
      <c r="A17" s="155">
        <f>A15+1</f>
        <v>5</v>
      </c>
      <c r="B17" s="154" t="s">
        <v>171</v>
      </c>
    </row>
    <row r="18" spans="1:2" x14ac:dyDescent="0.2">
      <c r="A18" s="155"/>
      <c r="B18" s="154"/>
    </row>
    <row r="19" spans="1:2" ht="25.5" x14ac:dyDescent="0.2">
      <c r="A19" s="155">
        <f>A17+1</f>
        <v>6</v>
      </c>
      <c r="B19" s="153" t="s">
        <v>172</v>
      </c>
    </row>
    <row r="20" spans="1:2" x14ac:dyDescent="0.2">
      <c r="A20" s="155"/>
      <c r="B20" s="149"/>
    </row>
    <row r="21" spans="1:2" ht="51" x14ac:dyDescent="0.2">
      <c r="A21" s="155">
        <f>A19+1</f>
        <v>7</v>
      </c>
      <c r="B21" s="153" t="s">
        <v>177</v>
      </c>
    </row>
    <row r="22" spans="1:2" x14ac:dyDescent="0.2">
      <c r="A22" s="155"/>
      <c r="B22" s="153"/>
    </row>
    <row r="23" spans="1:2" ht="25.5" x14ac:dyDescent="0.2">
      <c r="A23" s="155">
        <f>A21+1</f>
        <v>8</v>
      </c>
      <c r="B23" s="153" t="s">
        <v>178</v>
      </c>
    </row>
    <row r="24" spans="1:2" x14ac:dyDescent="0.2">
      <c r="A24" s="155"/>
      <c r="B24" s="153"/>
    </row>
    <row r="25" spans="1:2" ht="25.5" x14ac:dyDescent="0.2">
      <c r="A25" s="155">
        <f>A23+1</f>
        <v>9</v>
      </c>
      <c r="B25" s="152" t="s">
        <v>173</v>
      </c>
    </row>
    <row r="26" spans="1:2" x14ac:dyDescent="0.2">
      <c r="A26" s="155"/>
      <c r="B26" s="152"/>
    </row>
    <row r="27" spans="1:2" ht="38.25" x14ac:dyDescent="0.2">
      <c r="A27" s="155">
        <f>A25+1</f>
        <v>10</v>
      </c>
      <c r="B27" s="152" t="s">
        <v>262</v>
      </c>
    </row>
    <row r="28" spans="1:2" x14ac:dyDescent="0.2">
      <c r="A28" s="155"/>
      <c r="B28" s="152"/>
    </row>
    <row r="29" spans="1:2" ht="25.5" x14ac:dyDescent="0.2">
      <c r="A29" s="155">
        <f>A27+1</f>
        <v>11</v>
      </c>
      <c r="B29" s="153" t="s">
        <v>169</v>
      </c>
    </row>
    <row r="30" spans="1:2" x14ac:dyDescent="0.2">
      <c r="A30" s="155"/>
      <c r="B30" s="153"/>
    </row>
    <row r="31" spans="1:2" ht="25.5" x14ac:dyDescent="0.2">
      <c r="A31" s="155">
        <f>A29+1</f>
        <v>12</v>
      </c>
      <c r="B31" s="152" t="s">
        <v>240</v>
      </c>
    </row>
    <row r="32" spans="1:2" x14ac:dyDescent="0.2">
      <c r="A32" s="155"/>
      <c r="B32" s="149"/>
    </row>
    <row r="33" spans="1:2" ht="25.5" x14ac:dyDescent="0.2">
      <c r="A33" s="155">
        <f>A31+1</f>
        <v>13</v>
      </c>
      <c r="B33" s="152" t="s">
        <v>168</v>
      </c>
    </row>
    <row r="34" spans="1:2" x14ac:dyDescent="0.2">
      <c r="A34" s="155"/>
    </row>
    <row r="35" spans="1:2" x14ac:dyDescent="0.2">
      <c r="A35" s="155">
        <f>A33+1</f>
        <v>14</v>
      </c>
      <c r="B35" s="153" t="s">
        <v>198</v>
      </c>
    </row>
    <row r="36" spans="1:2" x14ac:dyDescent="0.2">
      <c r="A36" s="155"/>
    </row>
    <row r="37" spans="1:2" x14ac:dyDescent="0.2">
      <c r="A37" s="155">
        <v>17</v>
      </c>
      <c r="B37" s="240" t="s">
        <v>199</v>
      </c>
    </row>
    <row r="38" spans="1:2" x14ac:dyDescent="0.2">
      <c r="A38" s="155"/>
    </row>
    <row r="39" spans="1:2" x14ac:dyDescent="0.2">
      <c r="A39" s="155"/>
      <c r="B39" s="149"/>
    </row>
    <row r="40" spans="1:2" ht="15.75" x14ac:dyDescent="0.2">
      <c r="A40" s="601" t="s">
        <v>44</v>
      </c>
      <c r="B40" s="598" t="s">
        <v>162</v>
      </c>
    </row>
    <row r="41" spans="1:2" x14ac:dyDescent="0.2">
      <c r="A41" s="155"/>
      <c r="B41" s="149"/>
    </row>
    <row r="42" spans="1:2" x14ac:dyDescent="0.2">
      <c r="A42" s="155">
        <v>1</v>
      </c>
      <c r="B42" s="149" t="s">
        <v>163</v>
      </c>
    </row>
    <row r="43" spans="1:2" x14ac:dyDescent="0.2">
      <c r="A43" s="155"/>
      <c r="B43" s="149"/>
    </row>
    <row r="44" spans="1:2" ht="25.5" x14ac:dyDescent="0.2">
      <c r="A44" s="155">
        <f>A42+1</f>
        <v>2</v>
      </c>
      <c r="B44" s="154" t="s">
        <v>167</v>
      </c>
    </row>
    <row r="45" spans="1:2" x14ac:dyDescent="0.2">
      <c r="A45" s="155"/>
    </row>
    <row r="46" spans="1:2" x14ac:dyDescent="0.2">
      <c r="A46" s="155">
        <f>A44+1</f>
        <v>3</v>
      </c>
      <c r="B46" s="149" t="s">
        <v>158</v>
      </c>
    </row>
    <row r="47" spans="1:2" x14ac:dyDescent="0.2">
      <c r="A47" s="155"/>
    </row>
    <row r="48" spans="1:2" ht="25.5" x14ac:dyDescent="0.2">
      <c r="A48" s="155">
        <f>A46+1</f>
        <v>4</v>
      </c>
      <c r="B48" s="149" t="s">
        <v>157</v>
      </c>
    </row>
    <row r="49" spans="1:2" x14ac:dyDescent="0.2">
      <c r="A49" s="155"/>
    </row>
    <row r="50" spans="1:2" ht="25.5" x14ac:dyDescent="0.2">
      <c r="A50" s="155">
        <f>A48+1</f>
        <v>5</v>
      </c>
      <c r="B50" s="149" t="s">
        <v>164</v>
      </c>
    </row>
    <row r="51" spans="1:2" x14ac:dyDescent="0.2">
      <c r="A51" s="155"/>
      <c r="B51" s="149"/>
    </row>
    <row r="52" spans="1:2" ht="51" x14ac:dyDescent="0.2">
      <c r="A52" s="155">
        <f>A50+1</f>
        <v>6</v>
      </c>
      <c r="B52" s="150" t="s">
        <v>159</v>
      </c>
    </row>
    <row r="53" spans="1:2" x14ac:dyDescent="0.2">
      <c r="A53" s="155"/>
      <c r="B53" s="149"/>
    </row>
    <row r="54" spans="1:2" x14ac:dyDescent="0.2">
      <c r="A54" s="155">
        <f>A52+1</f>
        <v>7</v>
      </c>
      <c r="B54" s="149" t="s">
        <v>165</v>
      </c>
    </row>
    <row r="55" spans="1:2" x14ac:dyDescent="0.2">
      <c r="A55" s="155"/>
    </row>
    <row r="56" spans="1:2" ht="51" x14ac:dyDescent="0.2">
      <c r="A56" s="155">
        <f>A54+1</f>
        <v>8</v>
      </c>
      <c r="B56" s="150" t="s">
        <v>161</v>
      </c>
    </row>
    <row r="57" spans="1:2" x14ac:dyDescent="0.2">
      <c r="A57" s="155"/>
      <c r="B57" s="150"/>
    </row>
    <row r="58" spans="1:2" ht="51" x14ac:dyDescent="0.2">
      <c r="A58" s="155">
        <f>A56+1</f>
        <v>9</v>
      </c>
      <c r="B58" s="150" t="s">
        <v>264</v>
      </c>
    </row>
    <row r="59" spans="1:2" x14ac:dyDescent="0.2">
      <c r="A59" s="155"/>
      <c r="B59" s="150"/>
    </row>
    <row r="60" spans="1:2" ht="38.25" x14ac:dyDescent="0.2">
      <c r="A60" s="155">
        <f>A58+1</f>
        <v>10</v>
      </c>
      <c r="B60" s="149" t="s">
        <v>160</v>
      </c>
    </row>
    <row r="61" spans="1:2" x14ac:dyDescent="0.2">
      <c r="A61" s="156"/>
    </row>
    <row r="62" spans="1:2" ht="25.5" x14ac:dyDescent="0.2">
      <c r="A62" s="155">
        <f>A60+1</f>
        <v>11</v>
      </c>
      <c r="B62" s="153" t="s">
        <v>174</v>
      </c>
    </row>
    <row r="63" spans="1:2" x14ac:dyDescent="0.2">
      <c r="A63" s="156"/>
      <c r="B63" s="153"/>
    </row>
    <row r="64" spans="1:2" ht="38.25" x14ac:dyDescent="0.2">
      <c r="A64" s="155">
        <f>A62+1</f>
        <v>12</v>
      </c>
      <c r="B64" s="154" t="s">
        <v>175</v>
      </c>
    </row>
    <row r="66" spans="1:2" ht="15.75" x14ac:dyDescent="0.2">
      <c r="A66" s="601" t="s">
        <v>46</v>
      </c>
      <c r="B66" s="598" t="s">
        <v>479</v>
      </c>
    </row>
    <row r="67" spans="1:2" x14ac:dyDescent="0.2">
      <c r="A67" s="600"/>
      <c r="B67" s="956"/>
    </row>
    <row r="68" spans="1:2" ht="45" x14ac:dyDescent="0.2">
      <c r="A68" s="600"/>
      <c r="B68" s="957" t="s">
        <v>480</v>
      </c>
    </row>
    <row r="69" spans="1:2" x14ac:dyDescent="0.2">
      <c r="A69" s="600"/>
      <c r="B69" s="956"/>
    </row>
    <row r="70" spans="1:2" x14ac:dyDescent="0.2">
      <c r="A70" s="599" t="s">
        <v>345</v>
      </c>
      <c r="B70" s="596" t="s">
        <v>481</v>
      </c>
    </row>
    <row r="71" spans="1:2" x14ac:dyDescent="0.2">
      <c r="A71" s="599"/>
      <c r="B71" s="596"/>
    </row>
    <row r="72" spans="1:2" x14ac:dyDescent="0.2">
      <c r="A72" s="599" t="s">
        <v>346</v>
      </c>
      <c r="B72" s="596" t="s">
        <v>482</v>
      </c>
    </row>
    <row r="73" spans="1:2" x14ac:dyDescent="0.2">
      <c r="A73" s="599"/>
      <c r="B73" s="596"/>
    </row>
    <row r="74" spans="1:2" ht="25.5" x14ac:dyDescent="0.2">
      <c r="A74" s="599" t="s">
        <v>347</v>
      </c>
      <c r="B74" s="596" t="s">
        <v>483</v>
      </c>
    </row>
    <row r="75" spans="1:2" x14ac:dyDescent="0.2">
      <c r="A75" s="599"/>
      <c r="B75" s="596"/>
    </row>
    <row r="76" spans="1:2" x14ac:dyDescent="0.2">
      <c r="A76" s="599" t="s">
        <v>348</v>
      </c>
      <c r="B76" s="958" t="s">
        <v>484</v>
      </c>
    </row>
    <row r="77" spans="1:2" x14ac:dyDescent="0.2">
      <c r="A77" s="599"/>
      <c r="B77" s="596"/>
    </row>
    <row r="78" spans="1:2" ht="25.5" x14ac:dyDescent="0.2">
      <c r="A78" s="599" t="s">
        <v>485</v>
      </c>
      <c r="B78" s="596" t="s">
        <v>486</v>
      </c>
    </row>
    <row r="79" spans="1:2" x14ac:dyDescent="0.2">
      <c r="A79" s="599"/>
      <c r="B79" s="596"/>
    </row>
    <row r="80" spans="1:2" ht="25.5" x14ac:dyDescent="0.2">
      <c r="A80" s="599" t="s">
        <v>487</v>
      </c>
      <c r="B80" s="958" t="s">
        <v>488</v>
      </c>
    </row>
    <row r="81" spans="1:2" x14ac:dyDescent="0.2">
      <c r="A81" s="599"/>
      <c r="B81" s="596"/>
    </row>
    <row r="82" spans="1:2" ht="25.5" x14ac:dyDescent="0.2">
      <c r="A82" s="599" t="s">
        <v>489</v>
      </c>
      <c r="B82" s="596" t="s">
        <v>490</v>
      </c>
    </row>
    <row r="83" spans="1:2" x14ac:dyDescent="0.2">
      <c r="A83" s="600"/>
      <c r="B83" s="956"/>
    </row>
    <row r="84" spans="1:2" x14ac:dyDescent="0.2">
      <c r="A84" s="600"/>
      <c r="B84" s="956"/>
    </row>
    <row r="85" spans="1:2" x14ac:dyDescent="0.2">
      <c r="A85" s="600">
        <f>A64+1</f>
        <v>13</v>
      </c>
      <c r="B85" s="956" t="s">
        <v>26</v>
      </c>
    </row>
    <row r="86" spans="1:2" ht="25.5" x14ac:dyDescent="0.2">
      <c r="A86" s="600"/>
      <c r="B86" s="959" t="s">
        <v>491</v>
      </c>
    </row>
    <row r="100" spans="2:2" x14ac:dyDescent="0.2">
      <c r="B100" s="446" t="s">
        <v>285</v>
      </c>
    </row>
  </sheetData>
  <phoneticPr fontId="0" type="noConversion"/>
  <printOptions horizontalCentered="1"/>
  <pageMargins left="0.55118110236220474" right="0.55118110236220474" top="0.78740157480314965" bottom="0.78740157480314965" header="0.51181102362204722" footer="0.51181102362204722"/>
  <pageSetup paperSize="9" scale="89" orientation="portrait" r:id="rId1"/>
  <headerFooter alignWithMargins="0">
    <oddFooter>&amp;L&amp;8&amp;F Rev 1 of 310805&amp;C&amp;8&amp;A&amp;R&amp;8 PRINTED: &amp;D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34"/>
  </sheetPr>
  <dimension ref="A1:H62"/>
  <sheetViews>
    <sheetView zoomScaleNormal="100" zoomScaleSheetLayoutView="75" workbookViewId="0">
      <selection activeCell="H58" sqref="H58:H59"/>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6.5" thickTop="1" x14ac:dyDescent="0.25">
      <c r="A1" s="9" t="s">
        <v>86</v>
      </c>
      <c r="B1" s="21"/>
      <c r="C1" s="21"/>
      <c r="D1" s="21"/>
      <c r="E1" s="21"/>
      <c r="F1" s="21"/>
      <c r="G1" s="21"/>
      <c r="H1" s="22"/>
    </row>
    <row r="2" spans="1:8" ht="15.75" x14ac:dyDescent="0.25">
      <c r="A2" s="354" t="s">
        <v>237</v>
      </c>
      <c r="B2" s="207"/>
      <c r="C2" s="207"/>
      <c r="D2" s="207"/>
      <c r="E2" s="355" t="s">
        <v>238</v>
      </c>
      <c r="H2" s="209"/>
    </row>
    <row r="3" spans="1:8" ht="16.5" thickBot="1" x14ac:dyDescent="0.3">
      <c r="A3" s="1267" t="s">
        <v>38</v>
      </c>
      <c r="B3" s="1268"/>
      <c r="C3" s="206">
        <f>'Input Data'!D20</f>
        <v>0</v>
      </c>
      <c r="D3" s="210"/>
      <c r="E3" s="210"/>
      <c r="F3" s="265" t="s">
        <v>181</v>
      </c>
      <c r="G3" s="961">
        <f>'Input Data'!$D$5</f>
        <v>0</v>
      </c>
      <c r="H3" s="212"/>
    </row>
    <row r="4" spans="1:8" ht="15.75" thickTop="1" x14ac:dyDescent="0.2">
      <c r="A4" s="202"/>
      <c r="B4" s="202"/>
      <c r="C4" s="213"/>
      <c r="D4" s="213"/>
      <c r="E4" s="213"/>
      <c r="F4" s="207"/>
      <c r="G4" s="207"/>
      <c r="H4" s="209"/>
    </row>
    <row r="5" spans="1:8" ht="15.75" x14ac:dyDescent="0.25">
      <c r="A5" s="31" t="s">
        <v>270</v>
      </c>
      <c r="B5" s="214"/>
      <c r="C5" s="214"/>
      <c r="D5" s="214"/>
      <c r="E5" s="214"/>
      <c r="F5" s="214"/>
      <c r="G5" s="214"/>
      <c r="H5" s="963"/>
    </row>
    <row r="6" spans="1:8" ht="30" x14ac:dyDescent="0.2">
      <c r="A6" s="216" t="s">
        <v>87</v>
      </c>
      <c r="B6" s="216" t="s">
        <v>48</v>
      </c>
      <c r="C6" s="217" t="s">
        <v>29</v>
      </c>
      <c r="D6" s="218"/>
      <c r="E6" s="216" t="s">
        <v>88</v>
      </c>
      <c r="F6" s="216" t="s">
        <v>89</v>
      </c>
      <c r="G6" s="216" t="s">
        <v>5</v>
      </c>
      <c r="H6" s="964" t="s">
        <v>8</v>
      </c>
    </row>
    <row r="7" spans="1:8" x14ac:dyDescent="0.2">
      <c r="A7" s="161"/>
      <c r="B7" s="162"/>
      <c r="C7" s="169"/>
      <c r="D7" s="170"/>
      <c r="E7" s="162"/>
      <c r="F7" s="162"/>
      <c r="G7" s="889"/>
      <c r="H7" s="972">
        <f t="shared" ref="H7:H16" si="0">F7*G7</f>
        <v>0</v>
      </c>
    </row>
    <row r="8" spans="1:8" x14ac:dyDescent="0.2">
      <c r="A8" s="163"/>
      <c r="B8" s="163"/>
      <c r="C8" s="171"/>
      <c r="D8" s="172"/>
      <c r="E8" s="163"/>
      <c r="F8" s="163"/>
      <c r="G8" s="890"/>
      <c r="H8" s="973">
        <f t="shared" si="0"/>
        <v>0</v>
      </c>
    </row>
    <row r="9" spans="1:8" x14ac:dyDescent="0.2">
      <c r="A9" s="163"/>
      <c r="B9" s="163"/>
      <c r="C9" s="171"/>
      <c r="D9" s="172"/>
      <c r="E9" s="163"/>
      <c r="F9" s="163"/>
      <c r="G9" s="890"/>
      <c r="H9" s="973">
        <f t="shared" si="0"/>
        <v>0</v>
      </c>
    </row>
    <row r="10" spans="1:8" x14ac:dyDescent="0.2">
      <c r="A10" s="163"/>
      <c r="B10" s="163"/>
      <c r="C10" s="171"/>
      <c r="D10" s="172"/>
      <c r="E10" s="163"/>
      <c r="F10" s="163"/>
      <c r="G10" s="890"/>
      <c r="H10" s="973">
        <f t="shared" si="0"/>
        <v>0</v>
      </c>
    </row>
    <row r="11" spans="1:8" x14ac:dyDescent="0.2">
      <c r="A11" s="163"/>
      <c r="B11" s="163"/>
      <c r="C11" s="171"/>
      <c r="D11" s="172"/>
      <c r="E11" s="163"/>
      <c r="F11" s="163"/>
      <c r="G11" s="890"/>
      <c r="H11" s="973">
        <f t="shared" si="0"/>
        <v>0</v>
      </c>
    </row>
    <row r="12" spans="1:8" x14ac:dyDescent="0.2">
      <c r="A12" s="163"/>
      <c r="B12" s="163"/>
      <c r="C12" s="171"/>
      <c r="D12" s="172"/>
      <c r="E12" s="163"/>
      <c r="F12" s="163"/>
      <c r="G12" s="890"/>
      <c r="H12" s="973">
        <f t="shared" si="0"/>
        <v>0</v>
      </c>
    </row>
    <row r="13" spans="1:8" x14ac:dyDescent="0.2">
      <c r="A13" s="163"/>
      <c r="B13" s="163"/>
      <c r="C13" s="171"/>
      <c r="D13" s="172"/>
      <c r="E13" s="163"/>
      <c r="F13" s="163"/>
      <c r="G13" s="890"/>
      <c r="H13" s="973">
        <f t="shared" si="0"/>
        <v>0</v>
      </c>
    </row>
    <row r="14" spans="1:8" x14ac:dyDescent="0.2">
      <c r="A14" s="163"/>
      <c r="B14" s="163"/>
      <c r="C14" s="171"/>
      <c r="D14" s="172"/>
      <c r="E14" s="163"/>
      <c r="F14" s="163"/>
      <c r="G14" s="890"/>
      <c r="H14" s="973">
        <f t="shared" si="0"/>
        <v>0</v>
      </c>
    </row>
    <row r="15" spans="1:8" x14ac:dyDescent="0.2">
      <c r="A15" s="163"/>
      <c r="B15" s="163"/>
      <c r="C15" s="171"/>
      <c r="D15" s="172"/>
      <c r="E15" s="163"/>
      <c r="F15" s="163"/>
      <c r="G15" s="890"/>
      <c r="H15" s="973">
        <f t="shared" si="0"/>
        <v>0</v>
      </c>
    </row>
    <row r="16" spans="1:8" ht="15.75" thickBot="1" x14ac:dyDescent="0.25">
      <c r="A16" s="164"/>
      <c r="B16" s="164"/>
      <c r="C16" s="173"/>
      <c r="D16" s="174"/>
      <c r="E16" s="164"/>
      <c r="F16" s="164"/>
      <c r="G16" s="893"/>
      <c r="H16" s="974">
        <f t="shared" si="0"/>
        <v>0</v>
      </c>
    </row>
    <row r="17" spans="1:8" x14ac:dyDescent="0.2">
      <c r="A17" s="23"/>
      <c r="B17" s="24"/>
      <c r="C17" s="24"/>
      <c r="D17" s="24"/>
      <c r="E17" s="24"/>
      <c r="F17" s="24"/>
      <c r="G17" s="975" t="s">
        <v>234</v>
      </c>
      <c r="H17" s="976">
        <f>SUM(H7:H16)</f>
        <v>0</v>
      </c>
    </row>
    <row r="18" spans="1:8" x14ac:dyDescent="0.2">
      <c r="A18" s="37"/>
      <c r="B18" s="37"/>
      <c r="C18" s="37"/>
      <c r="D18" s="37"/>
      <c r="E18" s="37"/>
      <c r="F18" s="37"/>
      <c r="G18" s="37"/>
      <c r="H18" s="965"/>
    </row>
    <row r="19" spans="1:8" ht="15.75" x14ac:dyDescent="0.25">
      <c r="A19" s="31" t="s">
        <v>90</v>
      </c>
      <c r="B19" s="219"/>
      <c r="C19" s="219"/>
      <c r="D19" s="219"/>
      <c r="E19" s="219"/>
      <c r="F19" s="219"/>
      <c r="G19" s="219"/>
      <c r="H19" s="966"/>
    </row>
    <row r="20" spans="1:8" ht="45" x14ac:dyDescent="0.2">
      <c r="A20" s="216" t="s">
        <v>4</v>
      </c>
      <c r="B20" s="217" t="s">
        <v>48</v>
      </c>
      <c r="C20" s="220"/>
      <c r="D20" s="217" t="s">
        <v>29</v>
      </c>
      <c r="E20" s="218"/>
      <c r="F20" s="216" t="s">
        <v>91</v>
      </c>
      <c r="G20" s="216" t="s">
        <v>92</v>
      </c>
      <c r="H20" s="967" t="s">
        <v>8</v>
      </c>
    </row>
    <row r="21" spans="1:8" x14ac:dyDescent="0.2">
      <c r="A21" s="161"/>
      <c r="B21" s="169"/>
      <c r="C21" s="175"/>
      <c r="D21" s="169"/>
      <c r="E21" s="170"/>
      <c r="F21" s="889"/>
      <c r="G21" s="891"/>
      <c r="H21" s="972">
        <f t="shared" ref="H21:H30" si="1">F21*G21</f>
        <v>0</v>
      </c>
    </row>
    <row r="22" spans="1:8" x14ac:dyDescent="0.2">
      <c r="A22" s="163"/>
      <c r="B22" s="171"/>
      <c r="C22" s="176"/>
      <c r="D22" s="171"/>
      <c r="E22" s="172"/>
      <c r="F22" s="890"/>
      <c r="G22" s="977"/>
      <c r="H22" s="973">
        <f t="shared" si="1"/>
        <v>0</v>
      </c>
    </row>
    <row r="23" spans="1:8" x14ac:dyDescent="0.2">
      <c r="A23" s="163"/>
      <c r="B23" s="171"/>
      <c r="C23" s="176"/>
      <c r="D23" s="171"/>
      <c r="E23" s="172"/>
      <c r="F23" s="890"/>
      <c r="G23" s="977"/>
      <c r="H23" s="973">
        <f t="shared" si="1"/>
        <v>0</v>
      </c>
    </row>
    <row r="24" spans="1:8" x14ac:dyDescent="0.2">
      <c r="A24" s="163"/>
      <c r="B24" s="171"/>
      <c r="C24" s="176"/>
      <c r="D24" s="171"/>
      <c r="E24" s="172"/>
      <c r="F24" s="890"/>
      <c r="G24" s="977"/>
      <c r="H24" s="973">
        <f t="shared" si="1"/>
        <v>0</v>
      </c>
    </row>
    <row r="25" spans="1:8" x14ac:dyDescent="0.2">
      <c r="A25" s="163"/>
      <c r="B25" s="171"/>
      <c r="C25" s="176"/>
      <c r="D25" s="171"/>
      <c r="E25" s="172"/>
      <c r="F25" s="890"/>
      <c r="G25" s="977"/>
      <c r="H25" s="973">
        <f t="shared" si="1"/>
        <v>0</v>
      </c>
    </row>
    <row r="26" spans="1:8" x14ac:dyDescent="0.2">
      <c r="A26" s="163"/>
      <c r="B26" s="171"/>
      <c r="C26" s="176"/>
      <c r="D26" s="171"/>
      <c r="E26" s="172"/>
      <c r="F26" s="890"/>
      <c r="G26" s="977"/>
      <c r="H26" s="973">
        <f t="shared" si="1"/>
        <v>0</v>
      </c>
    </row>
    <row r="27" spans="1:8" x14ac:dyDescent="0.2">
      <c r="A27" s="163"/>
      <c r="B27" s="171"/>
      <c r="C27" s="176"/>
      <c r="D27" s="171"/>
      <c r="E27" s="172"/>
      <c r="F27" s="890"/>
      <c r="G27" s="977"/>
      <c r="H27" s="973">
        <f t="shared" si="1"/>
        <v>0</v>
      </c>
    </row>
    <row r="28" spans="1:8" x14ac:dyDescent="0.2">
      <c r="A28" s="163"/>
      <c r="B28" s="171"/>
      <c r="C28" s="176"/>
      <c r="D28" s="171"/>
      <c r="E28" s="172"/>
      <c r="F28" s="890"/>
      <c r="G28" s="977"/>
      <c r="H28" s="973">
        <f t="shared" si="1"/>
        <v>0</v>
      </c>
    </row>
    <row r="29" spans="1:8" x14ac:dyDescent="0.2">
      <c r="A29" s="163"/>
      <c r="B29" s="171"/>
      <c r="C29" s="176"/>
      <c r="D29" s="171"/>
      <c r="E29" s="172"/>
      <c r="F29" s="890"/>
      <c r="G29" s="977"/>
      <c r="H29" s="973">
        <f t="shared" si="1"/>
        <v>0</v>
      </c>
    </row>
    <row r="30" spans="1:8" ht="15.75" thickBot="1" x14ac:dyDescent="0.25">
      <c r="A30" s="164"/>
      <c r="B30" s="173"/>
      <c r="C30" s="177"/>
      <c r="D30" s="173"/>
      <c r="E30" s="174"/>
      <c r="F30" s="893"/>
      <c r="G30" s="978"/>
      <c r="H30" s="974">
        <f t="shared" si="1"/>
        <v>0</v>
      </c>
    </row>
    <row r="31" spans="1:8" x14ac:dyDescent="0.2">
      <c r="A31" s="23"/>
      <c r="B31" s="24"/>
      <c r="C31" s="24"/>
      <c r="D31" s="24"/>
      <c r="E31" s="24"/>
      <c r="F31" s="24"/>
      <c r="G31" s="25" t="s">
        <v>233</v>
      </c>
      <c r="H31" s="976">
        <f>SUM(H21:H30)</f>
        <v>0</v>
      </c>
    </row>
    <row r="32" spans="1:8" x14ac:dyDescent="0.2">
      <c r="A32" s="5"/>
      <c r="B32" s="5"/>
      <c r="C32" s="5"/>
      <c r="D32" s="5"/>
      <c r="E32" s="5"/>
      <c r="F32" s="5"/>
      <c r="G32" s="5"/>
      <c r="H32" s="968"/>
    </row>
    <row r="33" spans="1:8" ht="15.75" x14ac:dyDescent="0.25">
      <c r="A33" s="31" t="s">
        <v>93</v>
      </c>
      <c r="B33" s="214"/>
      <c r="C33" s="214"/>
      <c r="D33" s="214"/>
      <c r="E33" s="214"/>
      <c r="F33" s="214"/>
      <c r="G33" s="214"/>
      <c r="H33" s="969"/>
    </row>
    <row r="34" spans="1:8" ht="45" x14ac:dyDescent="0.2">
      <c r="A34" s="216" t="s">
        <v>4</v>
      </c>
      <c r="B34" s="221" t="s">
        <v>48</v>
      </c>
      <c r="C34" s="218"/>
      <c r="D34" s="216" t="s">
        <v>94</v>
      </c>
      <c r="E34" s="216" t="s">
        <v>95</v>
      </c>
      <c r="F34" s="216" t="s">
        <v>96</v>
      </c>
      <c r="G34" s="216" t="s">
        <v>97</v>
      </c>
      <c r="H34" s="967" t="s">
        <v>8</v>
      </c>
    </row>
    <row r="35" spans="1:8" x14ac:dyDescent="0.2">
      <c r="A35" s="178"/>
      <c r="B35" s="179"/>
      <c r="C35" s="180"/>
      <c r="D35" s="168"/>
      <c r="E35" s="168"/>
      <c r="F35" s="168"/>
      <c r="G35" s="892"/>
      <c r="H35" s="979">
        <f>G35*E35</f>
        <v>0</v>
      </c>
    </row>
    <row r="36" spans="1:8" x14ac:dyDescent="0.2">
      <c r="A36" s="163"/>
      <c r="B36" s="171"/>
      <c r="C36" s="172"/>
      <c r="D36" s="163"/>
      <c r="E36" s="163"/>
      <c r="F36" s="163"/>
      <c r="G36" s="890"/>
      <c r="H36" s="980">
        <f t="shared" ref="H36:H42" si="2">G36*E36</f>
        <v>0</v>
      </c>
    </row>
    <row r="37" spans="1:8" x14ac:dyDescent="0.2">
      <c r="A37" s="163"/>
      <c r="B37" s="171"/>
      <c r="C37" s="172"/>
      <c r="D37" s="163"/>
      <c r="E37" s="163"/>
      <c r="F37" s="163"/>
      <c r="G37" s="890"/>
      <c r="H37" s="980">
        <f t="shared" si="2"/>
        <v>0</v>
      </c>
    </row>
    <row r="38" spans="1:8" x14ac:dyDescent="0.2">
      <c r="A38" s="163"/>
      <c r="B38" s="171"/>
      <c r="C38" s="172"/>
      <c r="D38" s="163"/>
      <c r="E38" s="163"/>
      <c r="F38" s="163"/>
      <c r="G38" s="890"/>
      <c r="H38" s="980">
        <f t="shared" si="2"/>
        <v>0</v>
      </c>
    </row>
    <row r="39" spans="1:8" x14ac:dyDescent="0.2">
      <c r="A39" s="163"/>
      <c r="B39" s="171"/>
      <c r="C39" s="172"/>
      <c r="D39" s="163"/>
      <c r="E39" s="163"/>
      <c r="F39" s="163"/>
      <c r="G39" s="890"/>
      <c r="H39" s="980">
        <f t="shared" si="2"/>
        <v>0</v>
      </c>
    </row>
    <row r="40" spans="1:8" x14ac:dyDescent="0.2">
      <c r="A40" s="163"/>
      <c r="B40" s="171"/>
      <c r="C40" s="172"/>
      <c r="D40" s="163"/>
      <c r="E40" s="163"/>
      <c r="F40" s="163"/>
      <c r="G40" s="890"/>
      <c r="H40" s="980">
        <f t="shared" si="2"/>
        <v>0</v>
      </c>
    </row>
    <row r="41" spans="1:8" x14ac:dyDescent="0.2">
      <c r="A41" s="163"/>
      <c r="B41" s="171"/>
      <c r="C41" s="172"/>
      <c r="D41" s="163"/>
      <c r="E41" s="163"/>
      <c r="F41" s="163"/>
      <c r="G41" s="890"/>
      <c r="H41" s="980">
        <f t="shared" si="2"/>
        <v>0</v>
      </c>
    </row>
    <row r="42" spans="1:8" ht="15.75" thickBot="1" x14ac:dyDescent="0.25">
      <c r="A42" s="164"/>
      <c r="B42" s="173"/>
      <c r="C42" s="174"/>
      <c r="D42" s="164"/>
      <c r="E42" s="164"/>
      <c r="F42" s="164"/>
      <c r="G42" s="893"/>
      <c r="H42" s="981">
        <f t="shared" si="2"/>
        <v>0</v>
      </c>
    </row>
    <row r="43" spans="1:8" x14ac:dyDescent="0.2">
      <c r="A43" s="12"/>
      <c r="B43" s="13"/>
      <c r="C43" s="13"/>
      <c r="D43" s="13"/>
      <c r="E43" s="13"/>
      <c r="F43" s="13"/>
      <c r="G43" s="982" t="s">
        <v>232</v>
      </c>
      <c r="H43" s="983">
        <f>SUM(H35:H42)</f>
        <v>0</v>
      </c>
    </row>
    <row r="44" spans="1:8" x14ac:dyDescent="0.2">
      <c r="A44" s="26"/>
      <c r="B44" s="5"/>
      <c r="C44" s="5"/>
      <c r="D44" s="5"/>
      <c r="E44" s="5"/>
      <c r="F44" s="5"/>
      <c r="G44" s="18"/>
      <c r="H44" s="970"/>
    </row>
    <row r="45" spans="1:8" x14ac:dyDescent="0.2">
      <c r="A45" s="14"/>
      <c r="B45" s="15"/>
      <c r="C45" s="15"/>
      <c r="D45" s="15"/>
      <c r="E45" s="15"/>
      <c r="F45" s="15"/>
      <c r="G45" s="16"/>
      <c r="H45" s="970"/>
    </row>
    <row r="46" spans="1:8" x14ac:dyDescent="0.2">
      <c r="A46" s="37"/>
      <c r="B46" s="37"/>
      <c r="C46" s="37"/>
      <c r="D46" s="37"/>
      <c r="E46" s="37"/>
      <c r="F46" s="37"/>
      <c r="G46" s="37"/>
      <c r="H46" s="965"/>
    </row>
    <row r="47" spans="1:8" ht="15.75" x14ac:dyDescent="0.25">
      <c r="A47" s="31" t="s">
        <v>98</v>
      </c>
      <c r="B47" s="214"/>
      <c r="C47" s="214"/>
      <c r="D47" s="214"/>
      <c r="E47" s="214"/>
      <c r="F47" s="214"/>
      <c r="G47" s="214"/>
      <c r="H47" s="969"/>
    </row>
    <row r="48" spans="1:8" ht="45" x14ac:dyDescent="0.2">
      <c r="A48" s="222" t="s">
        <v>4</v>
      </c>
      <c r="B48" s="221" t="s">
        <v>41</v>
      </c>
      <c r="C48" s="32"/>
      <c r="D48" s="216" t="s">
        <v>99</v>
      </c>
      <c r="E48" s="216" t="s">
        <v>100</v>
      </c>
      <c r="F48" s="216" t="s">
        <v>101</v>
      </c>
      <c r="G48" s="216" t="s">
        <v>102</v>
      </c>
      <c r="H48" s="967" t="s">
        <v>51</v>
      </c>
    </row>
    <row r="49" spans="1:8" x14ac:dyDescent="0.2">
      <c r="A49" s="161"/>
      <c r="B49" s="165"/>
      <c r="C49" s="181"/>
      <c r="D49" s="162"/>
      <c r="E49" s="162"/>
      <c r="F49" s="162"/>
      <c r="G49" s="889"/>
      <c r="H49" s="984">
        <f>G49*F49</f>
        <v>0</v>
      </c>
    </row>
    <row r="50" spans="1:8" x14ac:dyDescent="0.2">
      <c r="A50" s="163"/>
      <c r="B50" s="166"/>
      <c r="C50" s="182"/>
      <c r="D50" s="166"/>
      <c r="E50" s="163"/>
      <c r="F50" s="163"/>
      <c r="G50" s="890"/>
      <c r="H50" s="980"/>
    </row>
    <row r="51" spans="1:8" x14ac:dyDescent="0.2">
      <c r="A51" s="163"/>
      <c r="B51" s="166"/>
      <c r="C51" s="182"/>
      <c r="D51" s="166"/>
      <c r="E51" s="163"/>
      <c r="F51" s="163"/>
      <c r="G51" s="890"/>
      <c r="H51" s="980"/>
    </row>
    <row r="52" spans="1:8" x14ac:dyDescent="0.2">
      <c r="A52" s="163"/>
      <c r="B52" s="166"/>
      <c r="C52" s="182"/>
      <c r="D52" s="166"/>
      <c r="E52" s="163"/>
      <c r="F52" s="163"/>
      <c r="G52" s="890"/>
      <c r="H52" s="980"/>
    </row>
    <row r="53" spans="1:8" x14ac:dyDescent="0.2">
      <c r="A53" s="163"/>
      <c r="B53" s="166"/>
      <c r="C53" s="182"/>
      <c r="D53" s="166"/>
      <c r="E53" s="163"/>
      <c r="F53" s="163"/>
      <c r="G53" s="890"/>
      <c r="H53" s="980"/>
    </row>
    <row r="54" spans="1:8" x14ac:dyDescent="0.2">
      <c r="A54" s="163"/>
      <c r="B54" s="166"/>
      <c r="C54" s="182"/>
      <c r="D54" s="166"/>
      <c r="E54" s="163"/>
      <c r="F54" s="163"/>
      <c r="G54" s="890"/>
      <c r="H54" s="980"/>
    </row>
    <row r="55" spans="1:8" ht="15.75" thickBot="1" x14ac:dyDescent="0.25">
      <c r="A55" s="164"/>
      <c r="B55" s="167"/>
      <c r="C55" s="183"/>
      <c r="D55" s="167"/>
      <c r="E55" s="163"/>
      <c r="F55" s="164"/>
      <c r="G55" s="893"/>
      <c r="H55" s="888"/>
    </row>
    <row r="56" spans="1:8" x14ac:dyDescent="0.2">
      <c r="A56" s="23"/>
      <c r="B56" s="24"/>
      <c r="C56" s="24"/>
      <c r="D56" s="24"/>
      <c r="E56" s="11"/>
      <c r="F56" s="24"/>
      <c r="G56" s="975" t="s">
        <v>231</v>
      </c>
      <c r="H56" s="976">
        <f>SUM(H49:H55)</f>
        <v>0</v>
      </c>
    </row>
    <row r="57" spans="1:8" x14ac:dyDescent="0.2">
      <c r="A57" s="5"/>
      <c r="B57" s="5"/>
      <c r="C57" s="5"/>
      <c r="D57" s="5"/>
      <c r="E57" s="264"/>
      <c r="F57" s="5"/>
      <c r="G57" s="5"/>
      <c r="H57" s="971"/>
    </row>
    <row r="58" spans="1:8" ht="15.75" thickBot="1" x14ac:dyDescent="0.25">
      <c r="A58" s="5"/>
      <c r="B58" s="5"/>
      <c r="C58" s="5"/>
      <c r="D58" s="5"/>
      <c r="E58" s="264"/>
      <c r="F58" s="5"/>
      <c r="G58" s="5" t="s">
        <v>243</v>
      </c>
      <c r="H58" s="985">
        <f>H17+IF(AND(H31&gt;0,H17&gt;0),0,H31)+(H45+H56)</f>
        <v>0</v>
      </c>
    </row>
    <row r="59" spans="1:8" ht="15.75" thickTop="1" x14ac:dyDescent="0.2">
      <c r="A59" s="33" t="str">
        <f>IF(AND(H31&gt;0,H17&gt;0),"You cannot claim for both Part Time and Full Time supervision","")</f>
        <v/>
      </c>
      <c r="B59" s="29"/>
      <c r="C59" s="29"/>
      <c r="D59" s="29"/>
      <c r="E59" s="29"/>
      <c r="F59" s="29"/>
      <c r="G59" s="27" t="s">
        <v>224</v>
      </c>
      <c r="H59" s="986">
        <f>H58/1.14</f>
        <v>0</v>
      </c>
    </row>
    <row r="60" spans="1:8" ht="15.75" thickBot="1" x14ac:dyDescent="0.25">
      <c r="A60" s="10"/>
      <c r="B60" s="5"/>
      <c r="C60" s="5"/>
      <c r="D60" s="5"/>
      <c r="E60" s="5"/>
      <c r="F60" s="5"/>
      <c r="G60" s="18"/>
      <c r="H60" s="888"/>
    </row>
    <row r="61" spans="1:8" ht="15.75" thickBot="1" x14ac:dyDescent="0.25">
      <c r="A61" s="6"/>
      <c r="B61" s="7"/>
      <c r="C61" s="7"/>
      <c r="D61" s="7"/>
      <c r="E61" s="7"/>
      <c r="F61" s="7"/>
      <c r="G61" s="8"/>
      <c r="H61" s="30"/>
    </row>
    <row r="62" spans="1:8" ht="15.75" thickTop="1" x14ac:dyDescent="0.2"/>
  </sheetData>
  <mergeCells count="1">
    <mergeCell ref="A3:B3"/>
  </mergeCells>
  <phoneticPr fontId="0" type="noConversion"/>
  <printOptions horizontalCentered="1"/>
  <pageMargins left="0.55118110236220474" right="0.55118110236220474" top="0.78740157480314965" bottom="0.78740157480314965" header="0.51181102362204722" footer="0.51181102362204722"/>
  <pageSetup paperSize="9" scale="89" orientation="landscape" r:id="rId1"/>
  <headerFooter alignWithMargins="0">
    <oddFooter>&amp;L&amp;8&amp;F Rev 1 of 310805&amp;C&amp;8&amp;A&amp;R&amp;8 PRINTED: &amp;D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26"/>
  </sheetPr>
  <dimension ref="A1:I27"/>
  <sheetViews>
    <sheetView zoomScaleNormal="100" zoomScaleSheetLayoutView="75" workbookViewId="0">
      <selection activeCell="H3" sqref="H3"/>
    </sheetView>
  </sheetViews>
  <sheetFormatPr defaultRowHeight="15" x14ac:dyDescent="0.2"/>
  <cols>
    <col min="1" max="1" width="9.33203125" bestFit="1" customWidth="1"/>
    <col min="5" max="5" width="10" customWidth="1"/>
    <col min="9" max="9" width="9" bestFit="1" customWidth="1"/>
  </cols>
  <sheetData>
    <row r="1" spans="1:9" ht="16.5" thickTop="1" x14ac:dyDescent="0.25">
      <c r="A1" s="9" t="s">
        <v>105</v>
      </c>
      <c r="B1" s="21"/>
      <c r="C1" s="21"/>
      <c r="D1" s="21"/>
      <c r="E1" s="21"/>
      <c r="F1" s="21"/>
      <c r="G1" s="21"/>
      <c r="H1" s="21"/>
      <c r="I1" s="22"/>
    </row>
    <row r="2" spans="1:9" ht="15.75" x14ac:dyDescent="0.25">
      <c r="A2" s="354" t="s">
        <v>235</v>
      </c>
      <c r="B2" s="207"/>
      <c r="C2" s="207"/>
      <c r="D2" s="207"/>
      <c r="E2" s="207"/>
      <c r="F2" s="207"/>
      <c r="G2" s="207"/>
      <c r="H2" s="207"/>
      <c r="I2" s="209"/>
    </row>
    <row r="3" spans="1:9" ht="15.75" x14ac:dyDescent="0.25">
      <c r="A3" s="1272" t="s">
        <v>38</v>
      </c>
      <c r="B3" s="1273"/>
      <c r="C3" s="406">
        <f>'Input Data'!D20</f>
        <v>0</v>
      </c>
      <c r="D3" s="207"/>
      <c r="E3" s="37"/>
      <c r="F3" s="207"/>
      <c r="G3" s="208" t="s">
        <v>181</v>
      </c>
      <c r="H3" s="961">
        <f>'Input Data'!$D$5</f>
        <v>0</v>
      </c>
      <c r="I3" s="209"/>
    </row>
    <row r="4" spans="1:9" ht="15.75" thickBot="1" x14ac:dyDescent="0.25">
      <c r="A4" s="223"/>
      <c r="B4" s="211"/>
      <c r="C4" s="211"/>
      <c r="D4" s="211"/>
      <c r="E4" s="211"/>
      <c r="F4" s="211"/>
      <c r="G4" s="211"/>
      <c r="H4" s="211"/>
      <c r="I4" s="212"/>
    </row>
    <row r="5" spans="1:9" ht="15.75" thickTop="1" x14ac:dyDescent="0.2">
      <c r="A5" s="37"/>
      <c r="B5" s="37"/>
      <c r="C5" s="37"/>
      <c r="D5" s="37"/>
      <c r="E5" s="37"/>
      <c r="F5" s="37"/>
      <c r="G5" s="37"/>
      <c r="H5" s="37"/>
      <c r="I5" s="37"/>
    </row>
    <row r="6" spans="1:9" ht="15.75" x14ac:dyDescent="0.25">
      <c r="A6" s="28" t="s">
        <v>106</v>
      </c>
      <c r="B6" s="214"/>
      <c r="C6" s="214"/>
      <c r="D6" s="214"/>
      <c r="E6" s="214"/>
      <c r="F6" s="214"/>
      <c r="G6" s="214"/>
      <c r="H6" s="214"/>
      <c r="I6" s="215"/>
    </row>
    <row r="7" spans="1:9" ht="30" x14ac:dyDescent="0.2">
      <c r="A7" s="216" t="s">
        <v>4</v>
      </c>
      <c r="B7" s="1274" t="s">
        <v>107</v>
      </c>
      <c r="C7" s="1275"/>
      <c r="D7" s="1276"/>
      <c r="E7" s="216" t="s">
        <v>108</v>
      </c>
      <c r="F7" s="1274" t="s">
        <v>41</v>
      </c>
      <c r="G7" s="1275"/>
      <c r="H7" s="1276"/>
      <c r="I7" s="216" t="s">
        <v>51</v>
      </c>
    </row>
    <row r="8" spans="1:9" x14ac:dyDescent="0.2">
      <c r="A8" s="184"/>
      <c r="B8" s="1277"/>
      <c r="C8" s="1278"/>
      <c r="D8" s="1279"/>
      <c r="E8" s="185"/>
      <c r="F8" s="1277"/>
      <c r="G8" s="1278"/>
      <c r="H8" s="1279"/>
      <c r="I8" s="950">
        <v>0</v>
      </c>
    </row>
    <row r="9" spans="1:9" x14ac:dyDescent="0.2">
      <c r="A9" s="163"/>
      <c r="B9" s="1269"/>
      <c r="C9" s="1270"/>
      <c r="D9" s="1271"/>
      <c r="E9" s="163"/>
      <c r="F9" s="1269"/>
      <c r="G9" s="1270"/>
      <c r="H9" s="1271"/>
      <c r="I9" s="951"/>
    </row>
    <row r="10" spans="1:9" x14ac:dyDescent="0.2">
      <c r="A10" s="163"/>
      <c r="B10" s="1269"/>
      <c r="C10" s="1270"/>
      <c r="D10" s="1271"/>
      <c r="E10" s="163"/>
      <c r="F10" s="1269"/>
      <c r="G10" s="1270"/>
      <c r="H10" s="1271"/>
      <c r="I10" s="951"/>
    </row>
    <row r="11" spans="1:9" x14ac:dyDescent="0.2">
      <c r="A11" s="163"/>
      <c r="B11" s="1269"/>
      <c r="C11" s="1270"/>
      <c r="D11" s="1271"/>
      <c r="E11" s="163"/>
      <c r="F11" s="1269"/>
      <c r="G11" s="1270"/>
      <c r="H11" s="1271"/>
      <c r="I11" s="951"/>
    </row>
    <row r="12" spans="1:9" x14ac:dyDescent="0.2">
      <c r="A12" s="163"/>
      <c r="B12" s="1269"/>
      <c r="C12" s="1270"/>
      <c r="D12" s="1271"/>
      <c r="E12" s="163"/>
      <c r="F12" s="1269"/>
      <c r="G12" s="1270"/>
      <c r="H12" s="1271"/>
      <c r="I12" s="951"/>
    </row>
    <row r="13" spans="1:9" x14ac:dyDescent="0.2">
      <c r="A13" s="163"/>
      <c r="B13" s="1269"/>
      <c r="C13" s="1270"/>
      <c r="D13" s="1271"/>
      <c r="E13" s="163"/>
      <c r="F13" s="1269"/>
      <c r="G13" s="1270"/>
      <c r="H13" s="1271"/>
      <c r="I13" s="951"/>
    </row>
    <row r="14" spans="1:9" x14ac:dyDescent="0.2">
      <c r="A14" s="163"/>
      <c r="B14" s="1269"/>
      <c r="C14" s="1270"/>
      <c r="D14" s="1271"/>
      <c r="E14" s="163"/>
      <c r="F14" s="1269"/>
      <c r="G14" s="1270"/>
      <c r="H14" s="1271"/>
      <c r="I14" s="951"/>
    </row>
    <row r="15" spans="1:9" x14ac:dyDescent="0.2">
      <c r="A15" s="163"/>
      <c r="B15" s="1269"/>
      <c r="C15" s="1270"/>
      <c r="D15" s="1271"/>
      <c r="E15" s="163"/>
      <c r="F15" s="1269"/>
      <c r="G15" s="1270"/>
      <c r="H15" s="1271"/>
      <c r="I15" s="951"/>
    </row>
    <row r="16" spans="1:9" x14ac:dyDescent="0.2">
      <c r="A16" s="163"/>
      <c r="B16" s="1269"/>
      <c r="C16" s="1270"/>
      <c r="D16" s="1271"/>
      <c r="E16" s="163"/>
      <c r="F16" s="1269"/>
      <c r="G16" s="1270"/>
      <c r="H16" s="1271"/>
      <c r="I16" s="951"/>
    </row>
    <row r="17" spans="1:9" ht="15.75" thickBot="1" x14ac:dyDescent="0.25">
      <c r="A17" s="186"/>
      <c r="B17" s="1280"/>
      <c r="C17" s="1281"/>
      <c r="D17" s="1282"/>
      <c r="E17" s="186"/>
      <c r="F17" s="1280"/>
      <c r="G17" s="1281"/>
      <c r="H17" s="1282"/>
      <c r="I17" s="952"/>
    </row>
    <row r="18" spans="1:9" x14ac:dyDescent="0.2">
      <c r="A18" s="23"/>
      <c r="B18" s="24"/>
      <c r="C18" s="24"/>
      <c r="D18" s="24"/>
      <c r="E18" s="24"/>
      <c r="F18" s="24"/>
      <c r="G18" s="24"/>
      <c r="H18" s="275" t="s">
        <v>111</v>
      </c>
      <c r="I18" s="953">
        <f>SUM(I8:I17)</f>
        <v>0</v>
      </c>
    </row>
    <row r="19" spans="1:9" ht="15.75" thickBot="1" x14ac:dyDescent="0.25">
      <c r="A19" s="5"/>
      <c r="B19" s="5"/>
      <c r="C19" s="5"/>
      <c r="D19" s="5"/>
      <c r="E19" s="465"/>
      <c r="F19" s="465"/>
      <c r="G19" s="465"/>
      <c r="H19" s="466" t="s">
        <v>287</v>
      </c>
      <c r="I19" s="954">
        <v>0</v>
      </c>
    </row>
    <row r="20" spans="1:9" ht="16.5" thickTop="1" thickBot="1" x14ac:dyDescent="0.25">
      <c r="A20" s="37"/>
      <c r="B20" s="37"/>
      <c r="C20" s="37"/>
      <c r="D20" s="37"/>
      <c r="E20" s="37"/>
      <c r="F20" s="37"/>
      <c r="G20" s="37"/>
      <c r="H20" s="276" t="s">
        <v>288</v>
      </c>
      <c r="I20" s="955">
        <f>I18-I19</f>
        <v>0</v>
      </c>
    </row>
    <row r="21" spans="1:9" x14ac:dyDescent="0.2">
      <c r="A21" s="34" t="s">
        <v>112</v>
      </c>
      <c r="B21" s="214"/>
      <c r="C21" s="214"/>
      <c r="D21" s="214"/>
      <c r="E21" s="214"/>
      <c r="F21" s="214"/>
      <c r="G21" s="214"/>
      <c r="H21" s="214"/>
      <c r="I21" s="403"/>
    </row>
    <row r="22" spans="1:9" x14ac:dyDescent="0.2">
      <c r="A22" s="224" t="s">
        <v>113</v>
      </c>
      <c r="B22" s="207" t="s">
        <v>109</v>
      </c>
      <c r="C22" s="207"/>
      <c r="D22" s="202" t="s">
        <v>114</v>
      </c>
      <c r="E22" s="207" t="s">
        <v>110</v>
      </c>
      <c r="F22" s="202"/>
      <c r="G22" s="225" t="s">
        <v>115</v>
      </c>
      <c r="H22" s="207"/>
      <c r="I22" s="404"/>
    </row>
    <row r="23" spans="1:9" x14ac:dyDescent="0.2">
      <c r="A23" s="226" t="s">
        <v>116</v>
      </c>
      <c r="B23" s="227" t="s">
        <v>117</v>
      </c>
      <c r="C23" s="227"/>
      <c r="D23" s="228" t="s">
        <v>118</v>
      </c>
      <c r="E23" s="227" t="s">
        <v>119</v>
      </c>
      <c r="F23" s="228"/>
      <c r="G23" s="228" t="s">
        <v>120</v>
      </c>
      <c r="H23" s="227"/>
      <c r="I23" s="405"/>
    </row>
    <row r="24" spans="1:9" x14ac:dyDescent="0.2">
      <c r="A24" s="37"/>
      <c r="B24" s="37"/>
      <c r="C24" s="37"/>
      <c r="D24" s="37"/>
      <c r="E24" s="37"/>
      <c r="F24" s="37"/>
      <c r="G24" s="37"/>
      <c r="H24" s="37"/>
      <c r="I24" s="402"/>
    </row>
    <row r="25" spans="1:9" x14ac:dyDescent="0.2">
      <c r="I25" s="41"/>
    </row>
    <row r="26" spans="1:9" x14ac:dyDescent="0.2">
      <c r="I26" s="41"/>
    </row>
    <row r="27" spans="1:9" x14ac:dyDescent="0.2">
      <c r="I27" s="41"/>
    </row>
  </sheetData>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B9:D9"/>
    <mergeCell ref="F9:H9"/>
    <mergeCell ref="A3:B3"/>
    <mergeCell ref="B7:D7"/>
    <mergeCell ref="F7:H7"/>
    <mergeCell ref="B8:D8"/>
    <mergeCell ref="F8:H8"/>
  </mergeCells>
  <phoneticPr fontId="0" type="noConversion"/>
  <printOptions horizontalCentered="1"/>
  <pageMargins left="0.55118110236220474" right="0.55118110236220474" top="0.78740157480314965" bottom="0.78740157480314965" header="0.51181102362204722" footer="0.51181102362204722"/>
  <pageSetup paperSize="9" scale="89" orientation="landscape" r:id="rId1"/>
  <headerFooter alignWithMargins="0">
    <oddFooter>&amp;L&amp;8&amp;F Rev 1 of 310805&amp;C&amp;8&amp;A&amp;R&amp;8 PRINTED: &amp;D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F9" sqref="F9"/>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887"/>
      <c r="B1" s="603"/>
      <c r="C1" s="603"/>
      <c r="D1" s="603"/>
      <c r="E1" s="603"/>
      <c r="F1" s="603"/>
      <c r="G1" s="603"/>
      <c r="H1" s="603"/>
      <c r="I1" s="603"/>
      <c r="J1" s="603"/>
      <c r="K1" s="603" t="s">
        <v>427</v>
      </c>
      <c r="L1" s="606"/>
    </row>
    <row r="2" spans="1:12" ht="15.75" x14ac:dyDescent="0.25">
      <c r="A2" s="886"/>
      <c r="B2" s="609"/>
      <c r="C2" s="609"/>
      <c r="D2" s="609"/>
      <c r="E2" s="609"/>
      <c r="F2" s="208" t="s">
        <v>428</v>
      </c>
      <c r="G2" s="609"/>
      <c r="H2" s="609"/>
      <c r="I2" s="609"/>
      <c r="J2" s="609"/>
      <c r="K2" s="609"/>
      <c r="L2" s="885"/>
    </row>
    <row r="3" spans="1:12" x14ac:dyDescent="0.2">
      <c r="A3" s="886"/>
      <c r="B3" s="609"/>
      <c r="C3" s="609"/>
      <c r="D3" s="609"/>
      <c r="E3" s="609"/>
      <c r="F3" s="609"/>
      <c r="G3" s="609"/>
      <c r="H3" s="609"/>
      <c r="I3" s="609"/>
      <c r="J3" s="609"/>
      <c r="K3" s="609"/>
      <c r="L3" s="611"/>
    </row>
    <row r="4" spans="1:12" x14ac:dyDescent="0.2">
      <c r="A4" s="886"/>
      <c r="B4" s="609"/>
      <c r="C4" s="609"/>
      <c r="D4" s="609"/>
      <c r="E4" s="609"/>
      <c r="F4" s="5" t="s">
        <v>429</v>
      </c>
      <c r="G4" s="884"/>
      <c r="H4" s="609"/>
      <c r="I4" s="609"/>
      <c r="J4" s="676" t="s">
        <v>4</v>
      </c>
      <c r="K4" s="609" t="s">
        <v>312</v>
      </c>
      <c r="L4" s="883"/>
    </row>
    <row r="5" spans="1:12" x14ac:dyDescent="0.2">
      <c r="A5" s="886"/>
      <c r="B5" s="609"/>
      <c r="C5" s="609"/>
      <c r="D5" s="609"/>
      <c r="E5" s="609"/>
      <c r="F5" s="609"/>
      <c r="G5" s="609"/>
      <c r="H5" s="609"/>
      <c r="I5" s="609"/>
      <c r="J5" s="609"/>
      <c r="K5" s="609"/>
      <c r="L5" s="882"/>
    </row>
    <row r="6" spans="1:12" x14ac:dyDescent="0.2">
      <c r="A6" s="886"/>
      <c r="B6" s="619" t="s">
        <v>430</v>
      </c>
      <c r="C6" s="609"/>
      <c r="D6" s="619" t="s">
        <v>312</v>
      </c>
      <c r="E6" s="1283"/>
      <c r="F6" s="1284"/>
      <c r="G6" s="1284"/>
      <c r="H6" s="1284"/>
      <c r="I6" s="1284"/>
      <c r="J6" s="1284"/>
      <c r="K6" s="1284"/>
      <c r="L6" s="1285"/>
    </row>
    <row r="7" spans="1:12" x14ac:dyDescent="0.2">
      <c r="A7" s="886"/>
      <c r="B7" s="619"/>
      <c r="C7" s="609"/>
      <c r="D7" s="619"/>
      <c r="E7" s="1286"/>
      <c r="F7" s="1286"/>
      <c r="G7" s="1286"/>
      <c r="H7" s="1286"/>
      <c r="I7" s="1286"/>
      <c r="J7" s="1286"/>
      <c r="K7" s="1286"/>
      <c r="L7" s="1287"/>
    </row>
    <row r="8" spans="1:12" x14ac:dyDescent="0.2">
      <c r="A8" s="886"/>
      <c r="B8" s="619"/>
      <c r="C8" s="609"/>
      <c r="D8" s="619"/>
      <c r="E8" s="894"/>
      <c r="F8" s="895"/>
      <c r="G8" s="895"/>
      <c r="H8" s="895"/>
      <c r="I8" s="895"/>
      <c r="J8" s="895"/>
      <c r="K8" s="895"/>
      <c r="L8" s="896"/>
    </row>
    <row r="9" spans="1:12" x14ac:dyDescent="0.2">
      <c r="A9" s="886"/>
      <c r="B9" s="609"/>
      <c r="C9" s="609"/>
      <c r="D9" s="609"/>
      <c r="E9" s="897" t="s">
        <v>431</v>
      </c>
      <c r="F9" s="961">
        <f>'Input Data'!$D$5</f>
        <v>0</v>
      </c>
      <c r="G9" s="898"/>
      <c r="H9" s="37"/>
      <c r="I9" s="898"/>
      <c r="K9" s="898"/>
      <c r="L9" s="882"/>
    </row>
    <row r="10" spans="1:12" x14ac:dyDescent="0.2">
      <c r="A10" s="886"/>
      <c r="B10" s="609"/>
      <c r="C10" s="899"/>
      <c r="D10" s="609"/>
      <c r="E10" s="900"/>
      <c r="F10" s="901"/>
      <c r="G10" s="901"/>
      <c r="H10" s="901"/>
      <c r="I10" s="901"/>
      <c r="J10" s="901"/>
      <c r="K10" s="620"/>
      <c r="L10" s="902"/>
    </row>
    <row r="11" spans="1:12" x14ac:dyDescent="0.2">
      <c r="A11" s="886"/>
      <c r="B11" s="619" t="s">
        <v>432</v>
      </c>
      <c r="C11" s="609"/>
      <c r="D11" s="619" t="s">
        <v>312</v>
      </c>
      <c r="E11" s="1288"/>
      <c r="F11" s="1289"/>
      <c r="G11" s="1289"/>
      <c r="H11" s="1289"/>
      <c r="I11" s="1289"/>
      <c r="J11" s="1289"/>
      <c r="K11" s="1289"/>
      <c r="L11" s="1290"/>
    </row>
    <row r="12" spans="1:12" x14ac:dyDescent="0.2">
      <c r="A12" s="886"/>
      <c r="B12" s="619" t="s">
        <v>433</v>
      </c>
      <c r="C12" s="609"/>
      <c r="D12" s="609"/>
      <c r="E12" s="1291"/>
      <c r="F12" s="1292"/>
      <c r="G12" s="1292"/>
      <c r="H12" s="1292"/>
      <c r="I12" s="1292"/>
      <c r="J12" s="1292"/>
      <c r="K12" s="609" t="s">
        <v>434</v>
      </c>
      <c r="L12" s="903"/>
    </row>
    <row r="13" spans="1:12" x14ac:dyDescent="0.2">
      <c r="A13" s="886"/>
      <c r="B13" s="619" t="s">
        <v>435</v>
      </c>
      <c r="C13" s="609"/>
      <c r="D13" s="619" t="s">
        <v>312</v>
      </c>
      <c r="E13" s="904"/>
      <c r="F13" s="620"/>
      <c r="G13" s="609"/>
      <c r="H13" s="5" t="s">
        <v>436</v>
      </c>
      <c r="I13" s="678" t="s">
        <v>312</v>
      </c>
      <c r="J13" s="904"/>
      <c r="K13" s="620"/>
      <c r="L13" s="611"/>
    </row>
    <row r="14" spans="1:12" x14ac:dyDescent="0.2">
      <c r="A14" s="886"/>
      <c r="B14" s="609"/>
      <c r="C14" s="609"/>
      <c r="D14" s="609"/>
      <c r="E14" s="609"/>
      <c r="F14" s="609"/>
      <c r="G14" s="609"/>
      <c r="H14" s="609"/>
      <c r="I14" s="609"/>
      <c r="J14" s="609"/>
      <c r="K14" s="609"/>
      <c r="L14" s="611"/>
    </row>
    <row r="15" spans="1:12" x14ac:dyDescent="0.2">
      <c r="A15" s="886"/>
      <c r="B15" s="619" t="s">
        <v>437</v>
      </c>
      <c r="C15" s="609"/>
      <c r="D15" s="619" t="s">
        <v>312</v>
      </c>
      <c r="E15" s="904"/>
      <c r="F15" s="620"/>
      <c r="G15" s="609"/>
      <c r="H15" s="5" t="s">
        <v>438</v>
      </c>
      <c r="I15" s="678" t="s">
        <v>312</v>
      </c>
      <c r="J15" s="905"/>
      <c r="K15" s="901"/>
      <c r="L15" s="611"/>
    </row>
    <row r="16" spans="1:12" x14ac:dyDescent="0.2">
      <c r="A16" s="886"/>
      <c r="B16" s="619"/>
      <c r="C16" s="609"/>
      <c r="D16" s="619"/>
      <c r="E16" s="619"/>
      <c r="F16" s="609"/>
      <c r="G16" s="609"/>
      <c r="H16" s="619"/>
      <c r="I16" s="619"/>
      <c r="J16" s="619"/>
      <c r="K16" s="609"/>
      <c r="L16" s="849"/>
    </row>
    <row r="17" spans="1:12" ht="15.75" x14ac:dyDescent="0.25">
      <c r="A17" s="906"/>
      <c r="B17" s="619" t="s">
        <v>439</v>
      </c>
      <c r="C17" s="609"/>
      <c r="D17" s="609"/>
      <c r="E17" s="609"/>
      <c r="F17" s="609"/>
      <c r="G17" s="609"/>
      <c r="H17" s="609"/>
      <c r="I17" s="609"/>
      <c r="J17" s="609"/>
      <c r="K17" s="609"/>
      <c r="L17" s="756" t="s">
        <v>440</v>
      </c>
    </row>
    <row r="18" spans="1:12" x14ac:dyDescent="0.2">
      <c r="A18" s="1293" t="s">
        <v>441</v>
      </c>
      <c r="B18" s="609"/>
      <c r="C18" s="609"/>
      <c r="D18" s="609"/>
      <c r="E18" s="609"/>
      <c r="F18" s="793"/>
      <c r="G18" s="609"/>
      <c r="H18" s="609"/>
      <c r="I18" s="609"/>
      <c r="J18" s="609"/>
      <c r="K18" s="609"/>
      <c r="L18" s="907"/>
    </row>
    <row r="19" spans="1:12" x14ac:dyDescent="0.2">
      <c r="A19" s="1294"/>
      <c r="B19" s="619" t="s">
        <v>442</v>
      </c>
      <c r="C19" s="609"/>
      <c r="D19" s="619" t="s">
        <v>312</v>
      </c>
      <c r="E19" s="793" t="s">
        <v>443</v>
      </c>
      <c r="F19" s="793"/>
      <c r="G19" s="609"/>
      <c r="H19" s="609" t="s">
        <v>444</v>
      </c>
      <c r="I19" s="609"/>
      <c r="J19" s="609"/>
      <c r="K19" s="609"/>
      <c r="L19" s="908"/>
    </row>
    <row r="20" spans="1:12" x14ac:dyDescent="0.2">
      <c r="A20" s="1294"/>
      <c r="B20" s="609"/>
      <c r="C20" s="609"/>
      <c r="D20" s="609"/>
      <c r="E20" s="609"/>
      <c r="F20" s="609"/>
      <c r="G20" s="609"/>
      <c r="H20" s="666" t="s">
        <v>445</v>
      </c>
      <c r="I20" s="609"/>
      <c r="J20" s="666"/>
      <c r="K20" s="609"/>
      <c r="L20" s="909"/>
    </row>
    <row r="21" spans="1:12" x14ac:dyDescent="0.2">
      <c r="A21" s="1295"/>
      <c r="B21" s="609"/>
      <c r="C21" s="609"/>
      <c r="D21" s="609"/>
      <c r="E21" s="609"/>
      <c r="F21" s="609"/>
      <c r="G21" s="609"/>
      <c r="H21" s="1296" t="s">
        <v>446</v>
      </c>
      <c r="I21" s="609"/>
      <c r="J21" s="1296" t="s">
        <v>447</v>
      </c>
      <c r="K21" s="609"/>
      <c r="L21" s="852"/>
    </row>
    <row r="22" spans="1:12" x14ac:dyDescent="0.2">
      <c r="A22" s="910" t="s">
        <v>448</v>
      </c>
      <c r="B22" s="619" t="s">
        <v>449</v>
      </c>
      <c r="C22" s="609"/>
      <c r="D22" s="619" t="s">
        <v>312</v>
      </c>
      <c r="E22" s="793"/>
      <c r="F22" s="609"/>
      <c r="G22" s="609"/>
      <c r="H22" s="1297"/>
      <c r="I22" s="609"/>
      <c r="J22" s="1297"/>
      <c r="K22" s="609"/>
      <c r="L22" s="908"/>
    </row>
    <row r="23" spans="1:12" x14ac:dyDescent="0.2">
      <c r="A23" s="911"/>
      <c r="B23" s="619"/>
      <c r="C23" s="610" t="s">
        <v>450</v>
      </c>
      <c r="D23" s="610"/>
      <c r="E23" s="610"/>
      <c r="F23" s="610"/>
      <c r="G23" s="610"/>
      <c r="H23" s="912"/>
      <c r="I23" s="610"/>
      <c r="J23" s="912"/>
      <c r="K23" s="609"/>
      <c r="L23" s="913"/>
    </row>
    <row r="24" spans="1:12" x14ac:dyDescent="0.2">
      <c r="A24" s="911"/>
      <c r="B24" s="619"/>
      <c r="C24" s="609" t="s">
        <v>451</v>
      </c>
      <c r="D24" s="619"/>
      <c r="E24" s="609"/>
      <c r="F24" s="609"/>
      <c r="G24" s="609"/>
      <c r="H24" s="914"/>
      <c r="I24" s="609"/>
      <c r="J24" s="914"/>
      <c r="K24" s="609"/>
      <c r="L24" s="913"/>
    </row>
    <row r="25" spans="1:12" x14ac:dyDescent="0.2">
      <c r="A25" s="911"/>
      <c r="B25" s="609"/>
      <c r="C25" s="609" t="s">
        <v>452</v>
      </c>
      <c r="D25" s="619"/>
      <c r="E25" s="609"/>
      <c r="F25" s="609"/>
      <c r="G25" s="609"/>
      <c r="H25" s="915"/>
      <c r="I25" s="609"/>
      <c r="J25" s="915"/>
      <c r="K25" s="609"/>
      <c r="L25" s="852"/>
    </row>
    <row r="26" spans="1:12" x14ac:dyDescent="0.2">
      <c r="A26" s="911"/>
      <c r="B26" s="609"/>
      <c r="C26" s="609" t="s">
        <v>453</v>
      </c>
      <c r="D26" s="793"/>
      <c r="E26" s="609"/>
      <c r="F26" s="609"/>
      <c r="G26" s="609"/>
      <c r="H26" s="915"/>
      <c r="I26" s="609"/>
      <c r="J26" s="915"/>
      <c r="K26" s="609"/>
      <c r="L26" s="852"/>
    </row>
    <row r="27" spans="1:12" x14ac:dyDescent="0.2">
      <c r="A27" s="911"/>
      <c r="C27" s="793"/>
      <c r="H27" s="915"/>
      <c r="I27" s="609"/>
      <c r="J27" s="915"/>
      <c r="K27" s="609"/>
      <c r="L27" s="913"/>
    </row>
    <row r="28" spans="1:12" ht="15.75" thickBot="1" x14ac:dyDescent="0.25">
      <c r="A28" s="911"/>
      <c r="B28" s="619" t="s">
        <v>454</v>
      </c>
      <c r="C28" s="609" t="s">
        <v>455</v>
      </c>
      <c r="D28" s="609"/>
      <c r="E28" s="609"/>
      <c r="F28" s="609"/>
      <c r="G28" s="609"/>
      <c r="H28" s="916"/>
      <c r="I28" s="609"/>
      <c r="J28" s="917"/>
      <c r="K28" s="609"/>
      <c r="L28" s="852"/>
    </row>
    <row r="29" spans="1:12" ht="15.75" thickBot="1" x14ac:dyDescent="0.25">
      <c r="A29" s="911"/>
      <c r="B29" s="609"/>
      <c r="C29" s="609"/>
      <c r="D29" s="619"/>
      <c r="E29" s="609"/>
      <c r="F29" s="609"/>
      <c r="G29" s="10" t="s">
        <v>456</v>
      </c>
      <c r="H29" s="918">
        <f>SUM(H23:H28)</f>
        <v>0</v>
      </c>
      <c r="I29" s="609"/>
      <c r="J29" s="919">
        <f>SUM(J24:J28)</f>
        <v>0</v>
      </c>
      <c r="K29" s="609"/>
      <c r="L29" s="908">
        <f>J29</f>
        <v>0</v>
      </c>
    </row>
    <row r="30" spans="1:12" x14ac:dyDescent="0.2">
      <c r="A30" s="911"/>
      <c r="B30" s="609"/>
      <c r="C30" s="609"/>
      <c r="D30" s="609"/>
      <c r="E30" s="609"/>
      <c r="F30" s="609"/>
      <c r="G30" s="609"/>
      <c r="H30" s="609"/>
      <c r="I30" s="609"/>
      <c r="J30" s="920"/>
      <c r="K30" s="609"/>
      <c r="L30" s="852"/>
    </row>
    <row r="31" spans="1:12" x14ac:dyDescent="0.2">
      <c r="A31" s="911"/>
      <c r="B31" s="609"/>
      <c r="C31" s="609"/>
      <c r="D31" s="609"/>
      <c r="E31" s="609"/>
      <c r="F31" s="609"/>
      <c r="G31" s="609"/>
      <c r="H31" s="1300" t="s">
        <v>457</v>
      </c>
      <c r="I31" s="1301"/>
      <c r="J31" s="1302"/>
      <c r="K31" s="609"/>
      <c r="L31" s="852"/>
    </row>
    <row r="32" spans="1:12" x14ac:dyDescent="0.2">
      <c r="A32" s="911"/>
      <c r="B32" s="619" t="s">
        <v>458</v>
      </c>
      <c r="C32" s="609"/>
      <c r="D32" s="609"/>
      <c r="E32" s="609"/>
      <c r="F32" s="609"/>
      <c r="G32" s="609"/>
      <c r="H32" s="1296" t="s">
        <v>446</v>
      </c>
      <c r="I32" s="921"/>
      <c r="J32" s="1296" t="s">
        <v>447</v>
      </c>
      <c r="K32" s="609"/>
      <c r="L32" s="852"/>
    </row>
    <row r="33" spans="1:12" x14ac:dyDescent="0.2">
      <c r="A33" s="911"/>
      <c r="B33" s="609"/>
      <c r="C33" s="609"/>
      <c r="D33" s="609"/>
      <c r="E33" s="609"/>
      <c r="F33" s="609"/>
      <c r="G33" s="609"/>
      <c r="H33" s="1297"/>
      <c r="I33" s="922"/>
      <c r="J33" s="1297"/>
      <c r="K33" s="609"/>
      <c r="L33" s="852"/>
    </row>
    <row r="34" spans="1:12" x14ac:dyDescent="0.2">
      <c r="A34" s="910" t="s">
        <v>459</v>
      </c>
      <c r="B34" s="619" t="s">
        <v>460</v>
      </c>
      <c r="C34" s="609"/>
      <c r="D34" s="619" t="s">
        <v>312</v>
      </c>
      <c r="E34" s="923"/>
      <c r="F34" s="924"/>
      <c r="G34" s="925"/>
      <c r="H34" s="914"/>
      <c r="I34" s="641"/>
      <c r="J34" s="914"/>
      <c r="K34" s="609"/>
      <c r="L34" s="852"/>
    </row>
    <row r="35" spans="1:12" x14ac:dyDescent="0.2">
      <c r="A35" s="910"/>
      <c r="B35" s="619" t="s">
        <v>461</v>
      </c>
      <c r="C35" s="793"/>
      <c r="D35" s="926"/>
      <c r="E35" s="793"/>
      <c r="F35" s="1303"/>
      <c r="G35" s="1304"/>
      <c r="H35" s="916"/>
      <c r="I35" s="641"/>
      <c r="J35" s="916"/>
      <c r="K35" s="609"/>
      <c r="L35" s="852"/>
    </row>
    <row r="36" spans="1:12" x14ac:dyDescent="0.2">
      <c r="A36" s="910" t="s">
        <v>462</v>
      </c>
      <c r="B36" s="619" t="s">
        <v>463</v>
      </c>
      <c r="C36" s="793"/>
      <c r="D36" s="926"/>
      <c r="E36" s="793"/>
      <c r="F36" s="1303"/>
      <c r="G36" s="1304"/>
      <c r="H36" s="914"/>
      <c r="I36" s="641"/>
      <c r="J36" s="914"/>
      <c r="K36" s="609"/>
      <c r="L36" s="852"/>
    </row>
    <row r="37" spans="1:12" ht="15.75" thickBot="1" x14ac:dyDescent="0.25">
      <c r="A37" s="910"/>
      <c r="B37" s="609"/>
      <c r="C37" s="793"/>
      <c r="D37" s="793"/>
      <c r="E37" s="793"/>
      <c r="F37" s="793"/>
      <c r="G37" s="793"/>
      <c r="H37" s="916"/>
      <c r="I37" s="641"/>
      <c r="J37" s="916"/>
      <c r="K37" s="609"/>
      <c r="L37" s="852"/>
    </row>
    <row r="38" spans="1:12" ht="15.75" thickBot="1" x14ac:dyDescent="0.25">
      <c r="A38" s="911"/>
      <c r="B38" s="609"/>
      <c r="C38" s="1305" t="s">
        <v>464</v>
      </c>
      <c r="D38" s="1305"/>
      <c r="E38" s="1305"/>
      <c r="F38" s="1305"/>
      <c r="G38" s="1305"/>
      <c r="H38" s="918">
        <f>SUM(H34:H37)</f>
        <v>0</v>
      </c>
      <c r="I38" s="609"/>
      <c r="J38" s="927">
        <f>SUM(J34:J37)</f>
        <v>0</v>
      </c>
      <c r="K38" s="609"/>
      <c r="L38" s="908">
        <f>J38</f>
        <v>0</v>
      </c>
    </row>
    <row r="39" spans="1:12" x14ac:dyDescent="0.2">
      <c r="A39" s="928"/>
      <c r="B39" s="609"/>
      <c r="C39" s="793"/>
      <c r="D39" s="793"/>
      <c r="E39" s="793"/>
      <c r="F39" s="793"/>
      <c r="G39" s="793"/>
      <c r="H39" s="609"/>
      <c r="I39" s="609"/>
      <c r="J39" s="740"/>
      <c r="K39" s="609"/>
      <c r="L39" s="852"/>
    </row>
    <row r="40" spans="1:12" x14ac:dyDescent="0.2">
      <c r="A40" s="928"/>
      <c r="B40" s="619" t="s">
        <v>465</v>
      </c>
      <c r="C40" s="793"/>
      <c r="D40" s="793"/>
      <c r="E40" s="793"/>
      <c r="F40" s="793"/>
      <c r="G40" s="793"/>
      <c r="H40" s="1300" t="s">
        <v>466</v>
      </c>
      <c r="I40" s="1301"/>
      <c r="J40" s="1302"/>
      <c r="K40" s="609"/>
      <c r="L40" s="852"/>
    </row>
    <row r="41" spans="1:12" x14ac:dyDescent="0.2">
      <c r="A41" s="928"/>
      <c r="B41" s="609"/>
      <c r="C41" s="793"/>
      <c r="D41" s="793"/>
      <c r="E41" s="793"/>
      <c r="F41" s="793"/>
      <c r="G41" s="793"/>
      <c r="H41" s="1296" t="s">
        <v>446</v>
      </c>
      <c r="I41" s="921"/>
      <c r="J41" s="1296" t="s">
        <v>447</v>
      </c>
      <c r="K41" s="609"/>
      <c r="L41" s="852"/>
    </row>
    <row r="42" spans="1:12" x14ac:dyDescent="0.2">
      <c r="A42" s="928"/>
      <c r="B42" s="609"/>
      <c r="C42" s="793"/>
      <c r="D42" s="793"/>
      <c r="E42" s="793"/>
      <c r="F42" s="793"/>
      <c r="G42" s="793"/>
      <c r="H42" s="1297"/>
      <c r="I42" s="922"/>
      <c r="J42" s="1297"/>
      <c r="K42" s="609"/>
      <c r="L42" s="852"/>
    </row>
    <row r="43" spans="1:12" x14ac:dyDescent="0.2">
      <c r="A43" s="910" t="s">
        <v>306</v>
      </c>
      <c r="B43" s="619" t="s">
        <v>467</v>
      </c>
      <c r="C43" s="793"/>
      <c r="D43" s="926"/>
      <c r="E43" s="793"/>
      <c r="F43" s="1303"/>
      <c r="G43" s="1304"/>
      <c r="H43" s="929"/>
      <c r="I43" s="609"/>
      <c r="J43" s="929"/>
      <c r="K43" s="609"/>
      <c r="L43" s="852"/>
    </row>
    <row r="44" spans="1:12" x14ac:dyDescent="0.2">
      <c r="A44" s="910"/>
      <c r="B44" s="609"/>
      <c r="C44" s="793"/>
      <c r="D44" s="793"/>
      <c r="E44" s="793"/>
      <c r="F44" s="793"/>
      <c r="G44" s="930"/>
      <c r="H44" s="916"/>
      <c r="I44" s="609"/>
      <c r="J44" s="916"/>
      <c r="K44" s="609"/>
      <c r="L44" s="852"/>
    </row>
    <row r="45" spans="1:12" x14ac:dyDescent="0.2">
      <c r="A45" s="910" t="s">
        <v>306</v>
      </c>
      <c r="B45" s="619" t="s">
        <v>468</v>
      </c>
      <c r="C45" s="793"/>
      <c r="D45" s="926"/>
      <c r="E45" s="793"/>
      <c r="F45" s="924"/>
      <c r="G45" s="925"/>
      <c r="H45" s="914"/>
      <c r="I45" s="609"/>
      <c r="J45" s="914"/>
      <c r="K45" s="609"/>
      <c r="L45" s="852"/>
    </row>
    <row r="46" spans="1:12" ht="15.75" thickBot="1" x14ac:dyDescent="0.25">
      <c r="A46" s="910"/>
      <c r="B46" s="609"/>
      <c r="C46" s="793"/>
      <c r="D46" s="793"/>
      <c r="E46" s="793"/>
      <c r="F46" s="793"/>
      <c r="G46" s="930"/>
      <c r="H46" s="916"/>
      <c r="I46" s="609"/>
      <c r="J46" s="916"/>
      <c r="K46" s="609"/>
      <c r="L46" s="852"/>
    </row>
    <row r="47" spans="1:12" ht="15.75" thickBot="1" x14ac:dyDescent="0.25">
      <c r="A47" s="928"/>
      <c r="B47" s="1306" t="s">
        <v>469</v>
      </c>
      <c r="C47" s="1307"/>
      <c r="D47" s="1307"/>
      <c r="E47" s="1307"/>
      <c r="F47" s="1307"/>
      <c r="G47" s="1307"/>
      <c r="H47" s="931">
        <f>SUM(H43:H46)</f>
        <v>0</v>
      </c>
      <c r="I47" s="609"/>
      <c r="J47" s="927">
        <f>SUM(J43:J46)</f>
        <v>0</v>
      </c>
      <c r="K47" s="609"/>
      <c r="L47" s="908">
        <f>J47</f>
        <v>0</v>
      </c>
    </row>
    <row r="48" spans="1:12" x14ac:dyDescent="0.2">
      <c r="A48" s="928"/>
      <c r="B48" s="609"/>
      <c r="C48" s="609"/>
      <c r="D48" s="609"/>
      <c r="E48" s="609"/>
      <c r="F48" s="609"/>
      <c r="G48" s="609"/>
      <c r="H48" s="792"/>
      <c r="I48" s="609"/>
      <c r="J48" s="609"/>
      <c r="K48" s="609"/>
      <c r="L48" s="852"/>
    </row>
    <row r="49" spans="1:12" ht="16.5" thickBot="1" x14ac:dyDescent="0.3">
      <c r="A49" s="932" t="s">
        <v>470</v>
      </c>
      <c r="B49" s="933" t="s">
        <v>461</v>
      </c>
      <c r="C49" s="934"/>
      <c r="D49" s="934"/>
      <c r="E49" s="934"/>
      <c r="F49" s="37"/>
      <c r="G49" s="676" t="s">
        <v>471</v>
      </c>
      <c r="H49" s="935"/>
      <c r="I49" s="610"/>
      <c r="J49" s="936"/>
      <c r="K49" s="609"/>
      <c r="L49" s="937">
        <f>J49</f>
        <v>0</v>
      </c>
    </row>
    <row r="50" spans="1:12" ht="15.75" thickBot="1" x14ac:dyDescent="0.25">
      <c r="A50" s="928"/>
      <c r="B50" s="934"/>
      <c r="C50" s="938"/>
      <c r="D50" s="5"/>
      <c r="E50" s="5"/>
      <c r="F50" s="37"/>
      <c r="G50" s="5" t="s">
        <v>472</v>
      </c>
      <c r="H50" s="939">
        <f>SUM(H23:H28)+SUM(H34:H36)+SUM(H43:H45)+H49</f>
        <v>0</v>
      </c>
      <c r="I50" s="610"/>
      <c r="J50" s="939">
        <f>SUM(J23:J28)+SUM(J34:J36)+SUM(J43:J45)+J49</f>
        <v>0</v>
      </c>
      <c r="K50" s="609"/>
      <c r="L50" s="852"/>
    </row>
    <row r="51" spans="1:12" x14ac:dyDescent="0.2">
      <c r="A51" s="928"/>
      <c r="B51" s="938"/>
      <c r="C51" s="938"/>
      <c r="D51" s="938"/>
      <c r="E51" s="609"/>
      <c r="F51" s="609"/>
      <c r="G51" s="609"/>
      <c r="H51" s="609"/>
      <c r="I51" s="609"/>
      <c r="J51" s="609"/>
      <c r="K51" s="609"/>
      <c r="L51" s="913"/>
    </row>
    <row r="52" spans="1:12" x14ac:dyDescent="0.2">
      <c r="A52" s="928"/>
      <c r="B52" s="940"/>
      <c r="C52" s="940"/>
      <c r="D52" s="940"/>
      <c r="E52" s="629"/>
      <c r="F52" s="795"/>
      <c r="G52" s="795"/>
      <c r="H52" s="795"/>
      <c r="I52" s="795"/>
      <c r="J52" s="795"/>
      <c r="K52" s="795"/>
      <c r="L52" s="907"/>
    </row>
    <row r="53" spans="1:12" x14ac:dyDescent="0.2">
      <c r="A53" s="928"/>
      <c r="B53" s="793"/>
      <c r="C53" s="793"/>
      <c r="D53" s="793"/>
      <c r="E53" s="739" t="s">
        <v>473</v>
      </c>
      <c r="F53" s="609"/>
      <c r="G53" s="609"/>
      <c r="H53" s="609"/>
      <c r="I53" s="609"/>
      <c r="J53" s="609"/>
      <c r="K53" s="609"/>
      <c r="L53" s="941">
        <f>SUM(L18:L47)</f>
        <v>0</v>
      </c>
    </row>
    <row r="54" spans="1:12" x14ac:dyDescent="0.2">
      <c r="A54" s="928"/>
      <c r="B54" s="793"/>
      <c r="C54" s="793"/>
      <c r="D54" s="793"/>
      <c r="E54" s="739" t="s">
        <v>474</v>
      </c>
      <c r="F54" s="942">
        <v>0.14000000000000001</v>
      </c>
      <c r="G54" s="609" t="s">
        <v>475</v>
      </c>
      <c r="H54" s="943">
        <f>L53</f>
        <v>0</v>
      </c>
      <c r="I54" s="609"/>
      <c r="J54" s="609"/>
      <c r="K54" s="609"/>
      <c r="L54" s="913">
        <f>F54*L53</f>
        <v>0</v>
      </c>
    </row>
    <row r="55" spans="1:12" ht="15.75" thickBot="1" x14ac:dyDescent="0.25">
      <c r="A55" s="928"/>
      <c r="B55" s="793"/>
      <c r="C55" s="793"/>
      <c r="D55" s="793"/>
      <c r="E55" s="641" t="s">
        <v>476</v>
      </c>
      <c r="F55" s="609"/>
      <c r="G55" s="609"/>
      <c r="H55" s="609"/>
      <c r="I55" s="609"/>
      <c r="J55" s="609"/>
      <c r="K55" s="609"/>
      <c r="L55" s="944">
        <f>L49</f>
        <v>0</v>
      </c>
    </row>
    <row r="56" spans="1:12" ht="15.75" thickBot="1" x14ac:dyDescent="0.25">
      <c r="A56" s="928"/>
      <c r="B56" s="945"/>
      <c r="C56" s="945"/>
      <c r="D56" s="945"/>
      <c r="E56" s="1298" t="s">
        <v>477</v>
      </c>
      <c r="F56" s="1299"/>
      <c r="G56" s="1299"/>
      <c r="H56" s="1299"/>
      <c r="I56" s="666"/>
      <c r="J56" s="666"/>
      <c r="K56" s="666"/>
      <c r="L56" s="946">
        <f>L53+L54+L55</f>
        <v>0</v>
      </c>
    </row>
    <row r="57" spans="1:12" ht="15.75" thickBot="1" x14ac:dyDescent="0.25">
      <c r="A57" s="947"/>
      <c r="B57" s="948" t="s">
        <v>478</v>
      </c>
      <c r="C57" s="688"/>
      <c r="D57" s="688"/>
      <c r="E57" s="688"/>
      <c r="F57" s="688"/>
      <c r="G57" s="688"/>
      <c r="H57" s="688"/>
      <c r="I57" s="688"/>
      <c r="J57" s="688"/>
      <c r="K57" s="688"/>
      <c r="L57" s="949"/>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13"/>
  </sheetPr>
  <dimension ref="A1:J98"/>
  <sheetViews>
    <sheetView tabSelected="1" zoomScale="75" zoomScaleNormal="75" zoomScaleSheetLayoutView="75" workbookViewId="0">
      <selection activeCell="D5" sqref="D5"/>
    </sheetView>
  </sheetViews>
  <sheetFormatPr defaultRowHeight="15" x14ac:dyDescent="0.2"/>
  <cols>
    <col min="1" max="1" width="16.33203125" customWidth="1"/>
    <col min="2" max="2" width="5.44140625" customWidth="1"/>
    <col min="3" max="3" width="14.6640625" customWidth="1"/>
    <col min="4" max="4" width="26" customWidth="1"/>
    <col min="5" max="5" width="17.21875" customWidth="1"/>
    <col min="6" max="6" width="14.109375" customWidth="1"/>
    <col min="7" max="7" width="18.33203125" customWidth="1"/>
    <col min="8" max="8" width="16.109375" customWidth="1"/>
    <col min="9" max="9" width="2.88671875" customWidth="1"/>
    <col min="10" max="10" width="26.44140625" customWidth="1"/>
  </cols>
  <sheetData>
    <row r="1" spans="1:10" ht="47.25" customHeight="1" thickTop="1" thickBot="1" x14ac:dyDescent="0.25">
      <c r="A1" s="1053" t="s">
        <v>492</v>
      </c>
      <c r="B1" s="1054"/>
      <c r="C1" s="1054"/>
      <c r="D1" s="1054"/>
      <c r="E1" s="1054"/>
      <c r="F1" s="1054"/>
      <c r="G1" s="1054"/>
      <c r="H1" s="1055"/>
      <c r="I1" s="20"/>
    </row>
    <row r="2" spans="1:10" ht="78" customHeight="1" thickTop="1" thickBot="1" x14ac:dyDescent="0.25">
      <c r="A2" s="440"/>
      <c r="B2" s="441"/>
      <c r="C2" s="441"/>
      <c r="D2" s="441"/>
      <c r="E2" s="1056" t="s">
        <v>156</v>
      </c>
      <c r="F2" s="1057"/>
      <c r="G2" s="1057"/>
      <c r="H2" s="1058"/>
      <c r="I2" s="4"/>
    </row>
    <row r="3" spans="1:10" ht="58.5" customHeight="1" thickTop="1" thickBot="1" x14ac:dyDescent="0.25">
      <c r="A3" s="1071" t="s">
        <v>267</v>
      </c>
      <c r="B3" s="1072"/>
      <c r="C3" s="1072"/>
      <c r="D3" s="1072"/>
      <c r="E3" s="1073"/>
      <c r="F3" s="1090" t="s">
        <v>253</v>
      </c>
      <c r="G3" s="1091"/>
      <c r="H3" s="960" t="s">
        <v>493</v>
      </c>
      <c r="I3" s="4"/>
    </row>
    <row r="4" spans="1:10" ht="15.75" thickTop="1" x14ac:dyDescent="0.2">
      <c r="A4" s="200"/>
      <c r="B4" s="201"/>
      <c r="C4" s="506" t="s">
        <v>191</v>
      </c>
      <c r="D4" s="260"/>
      <c r="E4" s="472" t="s">
        <v>188</v>
      </c>
      <c r="F4" s="1100"/>
      <c r="G4" s="1101"/>
      <c r="H4" s="487"/>
      <c r="I4" s="20"/>
      <c r="J4" s="35"/>
    </row>
    <row r="5" spans="1:10" x14ac:dyDescent="0.2">
      <c r="A5" s="197"/>
      <c r="B5" s="198"/>
      <c r="C5" s="199" t="s">
        <v>186</v>
      </c>
      <c r="D5" s="256"/>
      <c r="E5" s="469" t="s">
        <v>189</v>
      </c>
      <c r="F5" s="473"/>
      <c r="G5" s="241"/>
      <c r="H5" s="487"/>
      <c r="I5" s="4"/>
      <c r="J5" s="35"/>
    </row>
    <row r="6" spans="1:10" x14ac:dyDescent="0.2">
      <c r="A6" s="197" t="s">
        <v>187</v>
      </c>
      <c r="B6" s="198"/>
      <c r="C6" s="199" t="s">
        <v>32</v>
      </c>
      <c r="D6" s="255"/>
      <c r="E6" s="469" t="s">
        <v>211</v>
      </c>
      <c r="F6" s="471"/>
      <c r="G6" s="48"/>
      <c r="H6" s="53"/>
      <c r="I6" s="4"/>
      <c r="J6" s="35"/>
    </row>
    <row r="7" spans="1:10" x14ac:dyDescent="0.2">
      <c r="A7" s="565" t="s">
        <v>138</v>
      </c>
      <c r="B7" s="198"/>
      <c r="C7" s="566" t="str">
        <f>IF(D7="Building project","B",IF(D7="Engineering project","E"))</f>
        <v>B</v>
      </c>
      <c r="D7" s="253" t="s">
        <v>253</v>
      </c>
      <c r="E7" s="470"/>
      <c r="F7" s="567"/>
      <c r="G7" s="48"/>
      <c r="H7" s="53"/>
      <c r="I7" s="4"/>
      <c r="J7" s="35"/>
    </row>
    <row r="8" spans="1:10" x14ac:dyDescent="0.2">
      <c r="A8" s="499"/>
      <c r="B8" s="500"/>
      <c r="C8" s="486" t="s">
        <v>126</v>
      </c>
      <c r="D8" s="1062"/>
      <c r="E8" s="1063"/>
      <c r="F8" s="1063"/>
      <c r="G8" s="1063"/>
      <c r="H8" s="1064"/>
      <c r="I8" s="4"/>
      <c r="J8" s="35"/>
    </row>
    <row r="9" spans="1:10" ht="15.75" thickBot="1" x14ac:dyDescent="0.25">
      <c r="A9" s="562"/>
      <c r="B9" s="563"/>
      <c r="C9" s="564" t="s">
        <v>272</v>
      </c>
      <c r="D9" s="1065"/>
      <c r="E9" s="1066"/>
      <c r="F9" s="1066"/>
      <c r="G9" s="1066"/>
      <c r="H9" s="1067"/>
      <c r="I9" s="39"/>
      <c r="J9" s="35"/>
    </row>
    <row r="10" spans="1:10" ht="15.75" thickTop="1" x14ac:dyDescent="0.2">
      <c r="A10" s="559"/>
      <c r="B10" s="560"/>
      <c r="C10" s="561" t="s">
        <v>127</v>
      </c>
      <c r="D10" s="1113"/>
      <c r="E10" s="1114"/>
      <c r="F10" s="1114"/>
      <c r="G10" s="1115"/>
      <c r="H10" s="488"/>
      <c r="I10" s="4"/>
      <c r="J10" s="35"/>
    </row>
    <row r="11" spans="1:10" ht="15" customHeight="1" x14ac:dyDescent="0.2">
      <c r="A11" s="501"/>
      <c r="B11" s="502"/>
      <c r="C11" s="483" t="s">
        <v>19</v>
      </c>
      <c r="D11" s="1084"/>
      <c r="E11" s="1085"/>
      <c r="F11" s="1085"/>
      <c r="G11" s="1086"/>
      <c r="H11" s="488"/>
      <c r="I11" s="4"/>
      <c r="J11" s="35"/>
    </row>
    <row r="12" spans="1:10" x14ac:dyDescent="0.2">
      <c r="A12" s="503"/>
      <c r="B12" s="504"/>
      <c r="C12" s="505" t="s">
        <v>195</v>
      </c>
      <c r="D12" s="229"/>
      <c r="E12" s="489" t="s">
        <v>200</v>
      </c>
      <c r="F12" s="495"/>
      <c r="G12" s="56"/>
      <c r="H12" s="53"/>
      <c r="I12" s="4"/>
      <c r="J12" s="35"/>
    </row>
    <row r="13" spans="1:10" ht="15.75" x14ac:dyDescent="0.2">
      <c r="A13" s="197" t="s">
        <v>122</v>
      </c>
      <c r="B13" s="198"/>
      <c r="C13" s="232">
        <f>IF(D13="NONE","NONE",D13)</f>
        <v>0</v>
      </c>
      <c r="D13" s="256"/>
      <c r="E13" s="160" t="str">
        <f>IF(D13="","&lt;--ERROR","")</f>
        <v>&lt;--ERROR</v>
      </c>
      <c r="F13" s="48"/>
      <c r="G13" s="48"/>
      <c r="H13" s="51"/>
      <c r="I13" s="20"/>
      <c r="J13" s="35"/>
    </row>
    <row r="14" spans="1:10" ht="15.75" x14ac:dyDescent="0.2">
      <c r="A14" s="478" t="s">
        <v>180</v>
      </c>
      <c r="B14" s="479"/>
      <c r="C14" s="507"/>
      <c r="D14" s="257"/>
      <c r="E14" s="160" t="str">
        <f>IF(D14="","&lt;--ERROR","")</f>
        <v>&lt;--ERROR</v>
      </c>
      <c r="F14" s="48"/>
      <c r="G14" s="48"/>
      <c r="H14" s="51"/>
      <c r="I14" s="20"/>
      <c r="J14" s="35"/>
    </row>
    <row r="15" spans="1:10" x14ac:dyDescent="0.2">
      <c r="A15" s="480"/>
      <c r="B15" s="510"/>
      <c r="C15" s="483" t="s">
        <v>35</v>
      </c>
      <c r="D15" s="258"/>
      <c r="E15" s="56"/>
      <c r="F15" s="48"/>
      <c r="G15" s="48"/>
      <c r="H15" s="51"/>
      <c r="I15" s="20"/>
      <c r="J15" s="35"/>
    </row>
    <row r="16" spans="1:10" x14ac:dyDescent="0.2">
      <c r="A16" s="508" t="s">
        <v>184</v>
      </c>
      <c r="B16" s="201"/>
      <c r="C16" s="509">
        <f>IF(D16=1998,1,IF(D16=2000,2,IF(D16=2002,3)))</f>
        <v>1</v>
      </c>
      <c r="D16" s="259">
        <v>1998</v>
      </c>
      <c r="E16" s="1111" t="s">
        <v>36</v>
      </c>
      <c r="F16" s="1112"/>
      <c r="G16" s="148" t="str">
        <f>IF(C16=1,"Notice No. 19245 of 18 September 1998",IF(C16=2,"Notice No. 21907 of 2000 ",IF(C16=3," Notice No. 23153 of 1 March 2002",IF(C16=4,"Notice No.17858 of 10 March 1997",""))))</f>
        <v>Notice No. 19245 of 18 September 1998</v>
      </c>
      <c r="H16" s="490"/>
      <c r="I16" s="20"/>
      <c r="J16" s="35"/>
    </row>
    <row r="17" spans="1:10" x14ac:dyDescent="0.2">
      <c r="A17" s="197" t="s">
        <v>251</v>
      </c>
      <c r="B17" s="196"/>
      <c r="C17" s="233">
        <f>IF(D17="PERCENTAGE BASED FEES",1,2)</f>
        <v>2</v>
      </c>
      <c r="D17" s="427" t="s">
        <v>260</v>
      </c>
      <c r="E17" s="590"/>
      <c r="F17" s="591"/>
      <c r="G17" s="591"/>
      <c r="H17" s="53"/>
      <c r="I17" s="20"/>
      <c r="J17" s="35"/>
    </row>
    <row r="18" spans="1:10" ht="18" customHeight="1" x14ac:dyDescent="0.2">
      <c r="A18" s="197" t="s">
        <v>139</v>
      </c>
      <c r="B18" s="196"/>
      <c r="C18" s="432">
        <f>IF(D18="PERCENTAGE BASED FEES",1,2)</f>
        <v>1</v>
      </c>
      <c r="D18" s="151" t="str">
        <f>IF(D17="Normal","PERCENTAGE BASED FEES","TIME BASED FEES")</f>
        <v>PERCENTAGE BASED FEES</v>
      </c>
      <c r="E18" s="592"/>
      <c r="F18" s="2"/>
      <c r="G18" s="2"/>
      <c r="H18" s="487"/>
      <c r="I18" s="20"/>
      <c r="J18" s="35"/>
    </row>
    <row r="19" spans="1:10" ht="18" customHeight="1" x14ac:dyDescent="0.2">
      <c r="A19" s="484"/>
      <c r="B19" s="485"/>
      <c r="C19" s="486" t="s">
        <v>155</v>
      </c>
      <c r="D19" s="254"/>
      <c r="E19" s="1068" t="str">
        <f>IF(H20&gt;E33,"USE TIME BASIS FEES",IF(D16&gt;2002,"WRONG INVOICE",""))</f>
        <v/>
      </c>
      <c r="F19" s="1069"/>
      <c r="G19" s="1069"/>
      <c r="H19" s="51"/>
      <c r="I19" s="20"/>
      <c r="J19" s="35"/>
    </row>
    <row r="20" spans="1:10" ht="18" customHeight="1" x14ac:dyDescent="0.2">
      <c r="A20" s="480"/>
      <c r="B20" s="481"/>
      <c r="C20" s="483" t="s">
        <v>20</v>
      </c>
      <c r="D20" s="255"/>
      <c r="E20" s="1070"/>
      <c r="F20" s="1069"/>
      <c r="G20" s="1069"/>
      <c r="H20" s="491"/>
      <c r="I20" s="4"/>
      <c r="J20" s="35"/>
    </row>
    <row r="21" spans="1:10" ht="20.25" customHeight="1" x14ac:dyDescent="0.2">
      <c r="A21" s="480"/>
      <c r="B21" s="481"/>
      <c r="C21" s="483" t="s">
        <v>128</v>
      </c>
      <c r="D21" s="255"/>
      <c r="E21" s="1102"/>
      <c r="F21" s="1103"/>
      <c r="G21" s="1103"/>
      <c r="H21" s="492"/>
      <c r="I21" s="40"/>
      <c r="J21" s="35"/>
    </row>
    <row r="22" spans="1:10" ht="21.75" customHeight="1" x14ac:dyDescent="0.2">
      <c r="A22" s="480"/>
      <c r="B22" s="481"/>
      <c r="C22" s="483" t="s">
        <v>23</v>
      </c>
      <c r="D22" s="255"/>
      <c r="E22" s="1104"/>
      <c r="F22" s="1103"/>
      <c r="G22" s="1103"/>
      <c r="H22" s="492"/>
      <c r="I22" s="4"/>
      <c r="J22" s="35"/>
    </row>
    <row r="23" spans="1:10" ht="21.75" customHeight="1" x14ac:dyDescent="0.2">
      <c r="A23" s="480"/>
      <c r="B23" s="481"/>
      <c r="C23" s="483" t="str">
        <f>IF(E23=1,"STAGE COMPLETED",IF(E23=4,"STAGE COMPLETED","STAGE"))</f>
        <v>STAGE</v>
      </c>
      <c r="D23" s="253" t="s">
        <v>496</v>
      </c>
      <c r="E23" s="579">
        <f>IF(D23="Preliminary design",1,IF(D23="Design &amp; tender",2,IF(D23="Construction",3,IF(D23="Completion",4))))</f>
        <v>3</v>
      </c>
      <c r="F23" s="247"/>
      <c r="G23" s="247"/>
      <c r="H23" s="493"/>
      <c r="J23" s="35"/>
    </row>
    <row r="24" spans="1:10" ht="21.75" customHeight="1" x14ac:dyDescent="0.2">
      <c r="A24" s="480"/>
      <c r="B24" s="481"/>
      <c r="C24" s="482" t="s">
        <v>294</v>
      </c>
      <c r="D24" s="477">
        <v>1</v>
      </c>
      <c r="E24" s="498"/>
      <c r="F24" s="247"/>
      <c r="G24" s="247"/>
      <c r="H24" s="493"/>
      <c r="J24" s="35"/>
    </row>
    <row r="25" spans="1:10" ht="24" customHeight="1" thickBot="1" x14ac:dyDescent="0.25">
      <c r="A25" s="1087" t="s">
        <v>213</v>
      </c>
      <c r="B25" s="1088"/>
      <c r="C25" s="1089"/>
      <c r="D25" s="476" t="s">
        <v>185</v>
      </c>
      <c r="E25" s="246"/>
      <c r="F25" s="247"/>
      <c r="G25" s="247"/>
      <c r="H25" s="493"/>
      <c r="J25" s="35"/>
    </row>
    <row r="26" spans="1:10" ht="19.5" customHeight="1" thickBot="1" x14ac:dyDescent="0.25">
      <c r="A26" s="1059" t="s">
        <v>141</v>
      </c>
      <c r="B26" s="1060"/>
      <c r="C26" s="1060"/>
      <c r="D26" s="1061"/>
      <c r="E26" s="252" t="s">
        <v>306</v>
      </c>
      <c r="F26" s="52"/>
      <c r="G26" s="52"/>
      <c r="H26" s="53"/>
      <c r="I26" s="4"/>
      <c r="J26" s="35"/>
    </row>
    <row r="27" spans="1:10" ht="78.75" customHeight="1" thickTop="1" thickBot="1" x14ac:dyDescent="0.25">
      <c r="A27" s="1082" t="s">
        <v>202</v>
      </c>
      <c r="B27" s="1083"/>
      <c r="C27" s="1083"/>
      <c r="D27" s="1083"/>
      <c r="E27" s="193" t="s">
        <v>254</v>
      </c>
      <c r="F27" s="193" t="s">
        <v>255</v>
      </c>
      <c r="G27" s="194" t="s">
        <v>256</v>
      </c>
      <c r="H27" s="512" t="s">
        <v>142</v>
      </c>
      <c r="I27" s="35"/>
      <c r="J27" s="35"/>
    </row>
    <row r="28" spans="1:10" ht="33" customHeight="1" thickBot="1" x14ac:dyDescent="0.25">
      <c r="A28" s="1105" t="s">
        <v>216</v>
      </c>
      <c r="B28" s="1106"/>
      <c r="C28" s="1106"/>
      <c r="D28" s="1107"/>
      <c r="E28" s="511" t="s">
        <v>286</v>
      </c>
      <c r="F28" s="464">
        <f>IF(E28="estimates",1,2)</f>
        <v>1</v>
      </c>
      <c r="G28" s="262"/>
      <c r="H28" s="513"/>
      <c r="I28" s="35"/>
      <c r="J28" s="35"/>
    </row>
    <row r="29" spans="1:10" ht="45" customHeight="1" thickTop="1" x14ac:dyDescent="0.2">
      <c r="A29" s="1315" t="s">
        <v>215</v>
      </c>
      <c r="B29" s="1316"/>
      <c r="C29" s="1316"/>
      <c r="D29" s="1317"/>
      <c r="E29" s="496"/>
      <c r="F29" s="496"/>
      <c r="G29" s="517"/>
      <c r="H29" s="514">
        <f>IF($E$23&lt;3,E29,IF($E$23=3,F29,IF($E$23=4,G29)))</f>
        <v>0</v>
      </c>
      <c r="I29" s="35"/>
      <c r="J29" s="35"/>
    </row>
    <row r="30" spans="1:10" ht="30.75" customHeight="1" x14ac:dyDescent="0.2">
      <c r="A30" s="1318" t="s">
        <v>143</v>
      </c>
      <c r="B30" s="1319"/>
      <c r="C30" s="1319"/>
      <c r="D30" s="1320"/>
      <c r="E30" s="497"/>
      <c r="F30" s="497"/>
      <c r="G30" s="518"/>
      <c r="H30" s="515">
        <f t="shared" ref="H30:H32" si="0">IF($E$23&lt;3,E30,IF($E$23=3,F30,IF($E$23=4,G30)))</f>
        <v>0</v>
      </c>
    </row>
    <row r="31" spans="1:10" ht="30.75" customHeight="1" x14ac:dyDescent="0.2">
      <c r="A31" s="1318" t="s">
        <v>144</v>
      </c>
      <c r="B31" s="1321"/>
      <c r="C31" s="1321"/>
      <c r="D31" s="1322"/>
      <c r="E31" s="497"/>
      <c r="F31" s="497"/>
      <c r="G31" s="518"/>
      <c r="H31" s="515">
        <f t="shared" si="0"/>
        <v>0</v>
      </c>
    </row>
    <row r="32" spans="1:10" ht="39.75" customHeight="1" thickBot="1" x14ac:dyDescent="0.25">
      <c r="A32" s="1323" t="s">
        <v>209</v>
      </c>
      <c r="B32" s="1324"/>
      <c r="C32" s="1324"/>
      <c r="D32" s="1325"/>
      <c r="E32" s="1326"/>
      <c r="F32" s="1326"/>
      <c r="G32" s="1327"/>
      <c r="H32" s="516">
        <f t="shared" si="0"/>
        <v>0</v>
      </c>
    </row>
    <row r="33" spans="1:10" ht="33.75" customHeight="1" thickTop="1" thickBot="1" x14ac:dyDescent="0.25">
      <c r="A33" s="1308" t="s">
        <v>217</v>
      </c>
      <c r="B33" s="1309"/>
      <c r="C33" s="1309"/>
      <c r="D33" s="1310"/>
      <c r="E33" s="1311">
        <f>SUM(E29:E32)</f>
        <v>0</v>
      </c>
      <c r="F33" s="1312">
        <f>SUM(F29:F32)</f>
        <v>0</v>
      </c>
      <c r="G33" s="1313">
        <f>SUM(G29:G32)</f>
        <v>0</v>
      </c>
      <c r="H33" s="1314">
        <f>SUM(H29:H32)</f>
        <v>0</v>
      </c>
    </row>
    <row r="34" spans="1:10" ht="27" customHeight="1" thickTop="1" thickBot="1" x14ac:dyDescent="0.25">
      <c r="A34" s="1075" t="str">
        <f>IF($E$23=5,IF(H33=H38,"","THE VALUE OF ( C) MUST BE THE SAME AS (D)"),"")</f>
        <v/>
      </c>
      <c r="B34" s="1076"/>
      <c r="C34" s="1076"/>
      <c r="D34" s="1076"/>
      <c r="E34" s="1077"/>
      <c r="F34" s="519"/>
      <c r="G34" s="520"/>
      <c r="H34" s="522"/>
    </row>
    <row r="35" spans="1:10" ht="53.25" customHeight="1" thickBot="1" x14ac:dyDescent="0.25">
      <c r="A35" s="1097" t="s">
        <v>201</v>
      </c>
      <c r="B35" s="1098"/>
      <c r="C35" s="1098"/>
      <c r="D35" s="1098"/>
      <c r="E35" s="1098"/>
      <c r="F35" s="1099"/>
      <c r="G35" s="45" t="s">
        <v>257</v>
      </c>
      <c r="H35" s="521" t="s">
        <v>142</v>
      </c>
      <c r="J35" s="35"/>
    </row>
    <row r="36" spans="1:10" ht="37.5" customHeight="1" x14ac:dyDescent="0.2">
      <c r="A36" s="1078" t="s">
        <v>145</v>
      </c>
      <c r="B36" s="1079"/>
      <c r="C36" s="1079"/>
      <c r="D36" s="1079"/>
      <c r="E36" s="1080"/>
      <c r="F36" s="1081"/>
      <c r="G36" s="261"/>
      <c r="H36" s="523">
        <f>IF($E$23&gt;2,$G$36,0)</f>
        <v>0</v>
      </c>
    </row>
    <row r="37" spans="1:10" ht="37.5" customHeight="1" thickBot="1" x14ac:dyDescent="0.25">
      <c r="A37" s="1108" t="s">
        <v>146</v>
      </c>
      <c r="B37" s="1109"/>
      <c r="C37" s="1109"/>
      <c r="D37" s="1109"/>
      <c r="E37" s="1110"/>
      <c r="F37" s="1110"/>
      <c r="G37" s="524"/>
      <c r="H37" s="525">
        <f>IF($E$23&gt;2,$G$37,0)</f>
        <v>0</v>
      </c>
    </row>
    <row r="38" spans="1:10" ht="30" customHeight="1" thickBot="1" x14ac:dyDescent="0.25">
      <c r="A38" s="1074" t="s">
        <v>203</v>
      </c>
      <c r="B38" s="1092"/>
      <c r="C38" s="1092"/>
      <c r="D38" s="1092"/>
      <c r="E38" s="1093"/>
      <c r="F38" s="1094"/>
      <c r="G38" s="44">
        <f>G36+G37</f>
        <v>0</v>
      </c>
      <c r="H38" s="494">
        <f>IF($E$23&gt;2,$G$38,0)</f>
        <v>0</v>
      </c>
    </row>
    <row r="39" spans="1:10" ht="15.75" thickTop="1" x14ac:dyDescent="0.2">
      <c r="G39" s="41"/>
    </row>
    <row r="48" spans="1:10" ht="18.75" customHeight="1" x14ac:dyDescent="0.2"/>
    <row r="55" ht="25.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97" spans="1:9" x14ac:dyDescent="0.2">
      <c r="A97" s="1"/>
      <c r="B97" s="1"/>
      <c r="C97" s="1"/>
      <c r="D97" s="1"/>
      <c r="E97" s="1"/>
      <c r="F97" s="1"/>
      <c r="G97" s="1"/>
      <c r="H97" s="1"/>
      <c r="I97" s="1"/>
    </row>
    <row r="98" spans="1:9" x14ac:dyDescent="0.2">
      <c r="A98" s="1095"/>
      <c r="B98" s="1096"/>
      <c r="C98" s="1096"/>
      <c r="D98" s="1096"/>
      <c r="E98" s="1096"/>
      <c r="F98" s="1096"/>
      <c r="G98" s="1096"/>
      <c r="H98" s="1096"/>
      <c r="I98" s="1096"/>
    </row>
  </sheetData>
  <sheetProtection password="CD4C" sheet="1" objects="1" scenarios="1" formatCells="0" formatColumns="0" formatRows="0"/>
  <mergeCells count="27">
    <mergeCell ref="A38:F38"/>
    <mergeCell ref="A98:I98"/>
    <mergeCell ref="A35:F35"/>
    <mergeCell ref="F4:G4"/>
    <mergeCell ref="E21:G22"/>
    <mergeCell ref="A30:D30"/>
    <mergeCell ref="A28:D28"/>
    <mergeCell ref="A37:F37"/>
    <mergeCell ref="A29:D29"/>
    <mergeCell ref="A32:D32"/>
    <mergeCell ref="E16:F16"/>
    <mergeCell ref="D10:G10"/>
    <mergeCell ref="A33:D33"/>
    <mergeCell ref="A34:E34"/>
    <mergeCell ref="A36:F36"/>
    <mergeCell ref="A31:D31"/>
    <mergeCell ref="A27:D27"/>
    <mergeCell ref="A1:H1"/>
    <mergeCell ref="E2:H2"/>
    <mergeCell ref="A26:D26"/>
    <mergeCell ref="D8:H8"/>
    <mergeCell ref="D9:H9"/>
    <mergeCell ref="E19:G20"/>
    <mergeCell ref="A3:E3"/>
    <mergeCell ref="D11:G11"/>
    <mergeCell ref="A25:C25"/>
    <mergeCell ref="F3:G3"/>
  </mergeCells>
  <phoneticPr fontId="0" type="noConversion"/>
  <dataValidations count="6">
    <dataValidation type="list" allowBlank="1" showInputMessage="1" showErrorMessage="1" sqref="E28">
      <formula1>"ESTIMATES, TENDER VALUES"</formula1>
    </dataValidation>
    <dataValidation type="list" allowBlank="1" showInputMessage="1" showErrorMessage="1" sqref="D16">
      <formula1>"1998, 2000 ,2002"</formula1>
    </dataValidation>
    <dataValidation type="list" allowBlank="1" showInputMessage="1" showErrorMessage="1" sqref="D25 E26">
      <formula1>"Y,N"</formula1>
    </dataValidation>
    <dataValidation type="list" allowBlank="1" showInputMessage="1" showErrorMessage="1" sqref="D17">
      <formula1>"NORMAL,SPECIAL or REPORT only"</formula1>
    </dataValidation>
    <dataValidation type="list" allowBlank="1" showInputMessage="1" showErrorMessage="1" sqref="D7">
      <formula1>"BUILDING PROJECT,ENGINEERING PROJECT"</formula1>
    </dataValidation>
    <dataValidation type="list" allowBlank="1" showInputMessage="1" showErrorMessage="1" sqref="D23">
      <formula1>" PRELIMINARY DESIGN, DESIGN &amp; TENDER,CONSTRUCTION,COMPLETION"</formula1>
    </dataValidation>
  </dataValidations>
  <printOptions horizontalCentered="1"/>
  <pageMargins left="0.55118110236220474" right="0.55118110236220474" top="0.78740157480314965" bottom="0.78740157480314965" header="0.51181102362204722" footer="0.51181102362204722"/>
  <pageSetup paperSize="8" scale="89" orientation="portrait" r:id="rId1"/>
  <headerFooter alignWithMargins="0">
    <oddFooter>&amp;L&amp;8&amp;F Rev 1 of 310805&amp;C&amp;8&amp;A&amp;R&amp;8 PRINTED: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7"/>
  </sheetPr>
  <dimension ref="A1:P71"/>
  <sheetViews>
    <sheetView zoomScale="75" zoomScaleNormal="75" zoomScaleSheetLayoutView="75" workbookViewId="0">
      <selection activeCell="B4" sqref="B4:M4"/>
    </sheetView>
  </sheetViews>
  <sheetFormatPr defaultRowHeight="15" x14ac:dyDescent="0.2"/>
  <cols>
    <col min="1" max="1" width="13.88671875" customWidth="1"/>
    <col min="2" max="2" width="16.21875" customWidth="1"/>
    <col min="3" max="3" width="4.77734375" customWidth="1"/>
    <col min="4" max="4" width="3.5546875" customWidth="1"/>
    <col min="5" max="5" width="5" customWidth="1"/>
    <col min="6" max="6" width="3.5546875" customWidth="1"/>
    <col min="7" max="7" width="10.33203125" bestFit="1" customWidth="1"/>
    <col min="8" max="8" width="5.33203125" customWidth="1"/>
    <col min="9" max="9" width="10" customWidth="1"/>
    <col min="10" max="10" width="3.6640625" customWidth="1"/>
    <col min="11" max="11" width="16.21875" customWidth="1"/>
    <col min="12" max="12" width="3.77734375" customWidth="1"/>
    <col min="13" max="13" width="11.77734375" customWidth="1"/>
    <col min="14" max="14" width="4.109375" customWidth="1"/>
    <col min="15" max="15" width="16.77734375" customWidth="1"/>
  </cols>
  <sheetData>
    <row r="1" spans="1:15" ht="43.5" customHeight="1" thickTop="1" x14ac:dyDescent="0.2">
      <c r="A1" s="433"/>
      <c r="B1" s="434"/>
      <c r="C1" s="434"/>
      <c r="D1" s="1126" t="s">
        <v>214</v>
      </c>
      <c r="E1" s="1127"/>
      <c r="F1" s="1127"/>
      <c r="G1" s="1127"/>
      <c r="H1" s="435"/>
      <c r="I1" s="1128" t="s">
        <v>245</v>
      </c>
      <c r="J1" s="1129"/>
      <c r="K1" s="1129"/>
      <c r="L1" s="1129"/>
      <c r="M1" s="1129"/>
      <c r="N1" s="1129"/>
      <c r="O1" s="1130"/>
    </row>
    <row r="2" spans="1:15" ht="38.25" customHeight="1" x14ac:dyDescent="0.2">
      <c r="A2" s="1131"/>
      <c r="B2" s="1132"/>
      <c r="C2" s="1132"/>
      <c r="D2" s="1132"/>
      <c r="E2" s="1132"/>
      <c r="F2" s="1133" t="s">
        <v>263</v>
      </c>
      <c r="G2" s="1134"/>
      <c r="H2" s="1134"/>
      <c r="I2" s="1123" t="str">
        <f>'Input Data'!F3</f>
        <v>BUILDING PROJECT</v>
      </c>
      <c r="J2" s="1124"/>
      <c r="K2" s="1124"/>
      <c r="L2" s="1124"/>
      <c r="M2" s="1124"/>
      <c r="N2" s="1124"/>
      <c r="O2" s="1125"/>
    </row>
    <row r="3" spans="1:15" ht="20.25" x14ac:dyDescent="0.2">
      <c r="A3" s="436"/>
      <c r="B3" s="437"/>
      <c r="C3" s="437"/>
      <c r="D3" s="437"/>
      <c r="E3" s="437"/>
      <c r="F3" s="438"/>
      <c r="G3" s="438"/>
      <c r="H3" s="438"/>
      <c r="I3" s="248"/>
      <c r="J3" s="249"/>
      <c r="K3" s="249"/>
      <c r="L3" s="249"/>
      <c r="M3" s="249"/>
      <c r="N3" s="250"/>
      <c r="O3" s="55" t="str">
        <f>'Input Data'!H3</f>
        <v>Version 3.1  2012-10</v>
      </c>
    </row>
    <row r="4" spans="1:15" x14ac:dyDescent="0.2">
      <c r="A4" s="188" t="s">
        <v>21</v>
      </c>
      <c r="B4" s="1120">
        <f>'Input Data'!$D$8</f>
        <v>0</v>
      </c>
      <c r="C4" s="1121"/>
      <c r="D4" s="1121"/>
      <c r="E4" s="1121"/>
      <c r="F4" s="1121"/>
      <c r="G4" s="1121"/>
      <c r="H4" s="1121"/>
      <c r="I4" s="1121"/>
      <c r="J4" s="1121"/>
      <c r="K4" s="1121"/>
      <c r="L4" s="1121"/>
      <c r="M4" s="1121"/>
      <c r="N4" s="48"/>
      <c r="O4" s="51"/>
    </row>
    <row r="5" spans="1:15" x14ac:dyDescent="0.2">
      <c r="A5" s="191"/>
      <c r="B5" s="1120">
        <f>'Input Data'!$D$9</f>
        <v>0</v>
      </c>
      <c r="C5" s="1121"/>
      <c r="D5" s="1121"/>
      <c r="E5" s="1121"/>
      <c r="F5" s="1121"/>
      <c r="G5" s="1121"/>
      <c r="H5" s="1121"/>
      <c r="I5" s="1121"/>
      <c r="J5" s="1121"/>
      <c r="K5" s="1121"/>
      <c r="L5" s="1121"/>
      <c r="M5" s="1121"/>
      <c r="N5" s="48"/>
      <c r="O5" s="51"/>
    </row>
    <row r="6" spans="1:15" x14ac:dyDescent="0.2">
      <c r="A6" s="188" t="s">
        <v>22</v>
      </c>
      <c r="B6" s="1122">
        <f>'Input Data'!$D$10</f>
        <v>0</v>
      </c>
      <c r="C6" s="1121"/>
      <c r="D6" s="1121"/>
      <c r="E6" s="1121"/>
      <c r="F6" s="1121"/>
      <c r="G6" s="1121"/>
      <c r="H6" s="1121"/>
      <c r="I6" s="1121"/>
      <c r="J6" s="1121"/>
      <c r="K6" s="1121"/>
      <c r="L6" s="1121"/>
      <c r="M6" s="1121"/>
      <c r="N6" s="48"/>
      <c r="O6" s="51"/>
    </row>
    <row r="7" spans="1:15" ht="34.5" customHeight="1" thickBot="1" x14ac:dyDescent="0.25">
      <c r="A7" s="203" t="s">
        <v>19</v>
      </c>
      <c r="B7" s="1116">
        <f>'Input Data'!$D$11</f>
        <v>0</v>
      </c>
      <c r="C7" s="1117"/>
      <c r="D7" s="1117"/>
      <c r="E7" s="1117"/>
      <c r="F7" s="1117"/>
      <c r="G7" s="1117"/>
      <c r="H7" s="1117"/>
      <c r="I7" s="1117"/>
      <c r="J7" s="230" t="s">
        <v>193</v>
      </c>
      <c r="K7" s="231">
        <f>'Input Data'!D12</f>
        <v>0</v>
      </c>
      <c r="L7" s="230" t="s">
        <v>194</v>
      </c>
      <c r="M7" s="1118">
        <f>'Input Data'!F12</f>
        <v>0</v>
      </c>
      <c r="N7" s="1119"/>
      <c r="O7" s="204"/>
    </row>
    <row r="8" spans="1:15" ht="15.75" thickTop="1" x14ac:dyDescent="0.2">
      <c r="A8" s="1135" t="s">
        <v>190</v>
      </c>
      <c r="B8" s="1136"/>
      <c r="C8" s="1137">
        <f>'Input Data'!F4</f>
        <v>0</v>
      </c>
      <c r="D8" s="1138"/>
      <c r="E8" s="1138"/>
      <c r="F8" s="1138"/>
      <c r="G8" s="1138"/>
      <c r="H8" s="46" t="s">
        <v>193</v>
      </c>
      <c r="I8" s="205">
        <f>'Input Data'!F5</f>
        <v>0</v>
      </c>
      <c r="J8" s="235" t="s">
        <v>197</v>
      </c>
      <c r="K8" s="236"/>
      <c r="L8" s="1149">
        <f>'Input Data'!D4</f>
        <v>0</v>
      </c>
      <c r="M8" s="1150"/>
      <c r="N8" s="1150"/>
      <c r="O8" s="145"/>
    </row>
    <row r="9" spans="1:15" x14ac:dyDescent="0.2">
      <c r="A9" s="188" t="s">
        <v>122</v>
      </c>
      <c r="B9" s="189"/>
      <c r="C9" s="1151">
        <f>'Input Data'!C13</f>
        <v>0</v>
      </c>
      <c r="D9" s="1152"/>
      <c r="E9" s="1152"/>
      <c r="F9" s="1152"/>
      <c r="G9" s="1152"/>
      <c r="H9" s="245" t="s">
        <v>212</v>
      </c>
      <c r="I9" s="244">
        <f>'Input Data'!F6</f>
        <v>0</v>
      </c>
      <c r="J9" s="235" t="s">
        <v>186</v>
      </c>
      <c r="K9" s="236"/>
      <c r="M9" s="961">
        <f>'Input Data'!$D$5</f>
        <v>0</v>
      </c>
      <c r="N9" s="593"/>
      <c r="O9" s="51"/>
    </row>
    <row r="10" spans="1:15" x14ac:dyDescent="0.2">
      <c r="A10" s="234" t="s">
        <v>196</v>
      </c>
      <c r="B10" s="192"/>
      <c r="C10" s="1153">
        <f>'Input Data'!D14</f>
        <v>0</v>
      </c>
      <c r="D10" s="1154"/>
      <c r="E10" s="1154"/>
      <c r="F10" s="1154"/>
      <c r="G10" s="1154"/>
      <c r="H10" s="142"/>
      <c r="I10" s="142"/>
      <c r="J10" s="237" t="s">
        <v>20</v>
      </c>
      <c r="K10" s="57"/>
      <c r="L10" s="142"/>
      <c r="M10" s="962">
        <f>'Input Data'!$D$20</f>
        <v>0</v>
      </c>
      <c r="O10" s="51"/>
    </row>
    <row r="11" spans="1:15" x14ac:dyDescent="0.2">
      <c r="A11" s="188" t="s">
        <v>128</v>
      </c>
      <c r="B11" s="189"/>
      <c r="C11" s="1155">
        <f>'Input Data'!$D$21</f>
        <v>0</v>
      </c>
      <c r="D11" s="1152"/>
      <c r="E11" s="1152"/>
      <c r="F11" s="1152"/>
      <c r="G11" s="1152"/>
      <c r="H11" s="142"/>
      <c r="I11" s="142"/>
      <c r="J11" s="238" t="s">
        <v>129</v>
      </c>
      <c r="K11" s="57"/>
      <c r="L11" s="1146" t="str">
        <f>'Input Data'!D23</f>
        <v>CONSTRUCTION</v>
      </c>
      <c r="M11" s="1147"/>
      <c r="N11" s="1147"/>
      <c r="O11" s="1148"/>
    </row>
    <row r="12" spans="1:15" x14ac:dyDescent="0.2">
      <c r="A12" s="188" t="s">
        <v>35</v>
      </c>
      <c r="B12" s="189"/>
      <c r="C12" s="1141">
        <f>'Input Data'!$D$15</f>
        <v>0</v>
      </c>
      <c r="D12" s="1142"/>
      <c r="E12" s="1142"/>
      <c r="F12" s="1142"/>
      <c r="G12" s="1142"/>
      <c r="H12" s="159"/>
      <c r="I12" s="159"/>
      <c r="J12" s="1169" t="s">
        <v>155</v>
      </c>
      <c r="K12" s="1170"/>
      <c r="L12" s="1139">
        <f>'Input Data'!D19</f>
        <v>0</v>
      </c>
      <c r="M12" s="1139"/>
      <c r="N12" s="1140"/>
      <c r="O12" s="144"/>
    </row>
    <row r="13" spans="1:15" x14ac:dyDescent="0.2">
      <c r="A13" s="188" t="s">
        <v>36</v>
      </c>
      <c r="B13" s="189"/>
      <c r="C13" s="1172" t="str">
        <f>'Input Data'!$G$16</f>
        <v>Notice No. 19245 of 18 September 1998</v>
      </c>
      <c r="D13" s="1147"/>
      <c r="E13" s="1147"/>
      <c r="F13" s="1147"/>
      <c r="G13" s="1147"/>
      <c r="H13" s="1164"/>
      <c r="I13" s="142"/>
      <c r="J13" s="237" t="s">
        <v>23</v>
      </c>
      <c r="K13" s="57"/>
      <c r="L13" s="1173">
        <f>'Input Data'!$D$22</f>
        <v>0</v>
      </c>
      <c r="M13" s="1152"/>
      <c r="O13" s="51"/>
    </row>
    <row r="14" spans="1:15" ht="15.75" thickBot="1" x14ac:dyDescent="0.25">
      <c r="A14" s="203" t="s">
        <v>138</v>
      </c>
      <c r="B14" s="190"/>
      <c r="C14" s="1171" t="s">
        <v>253</v>
      </c>
      <c r="D14" s="1119"/>
      <c r="E14" s="1119"/>
      <c r="F14" s="1119"/>
      <c r="G14" s="1119"/>
      <c r="H14" s="143"/>
      <c r="I14" s="54"/>
      <c r="J14" s="239" t="s">
        <v>130</v>
      </c>
      <c r="K14" s="118"/>
      <c r="L14" s="127" t="s">
        <v>131</v>
      </c>
      <c r="M14" s="1189">
        <f>'Input Data'!D6</f>
        <v>0</v>
      </c>
      <c r="N14" s="1190"/>
      <c r="O14" s="1191"/>
    </row>
    <row r="15" spans="1:15" ht="21" customHeight="1" thickTop="1" thickBot="1" x14ac:dyDescent="0.25">
      <c r="A15" s="1174"/>
      <c r="B15" s="1175"/>
      <c r="C15" s="1175"/>
      <c r="D15" s="1175"/>
      <c r="E15" s="1175"/>
      <c r="F15" s="1175"/>
      <c r="G15" s="1175"/>
      <c r="H15" s="429"/>
      <c r="I15" s="430"/>
      <c r="J15" s="1184" t="s">
        <v>132</v>
      </c>
      <c r="K15" s="1185"/>
      <c r="L15" s="1185"/>
      <c r="M15" s="1185"/>
      <c r="N15" s="1186"/>
      <c r="O15" s="526">
        <f>IF('Input Data'!E23&lt;3,80%*'Input Data'!$H$33,IF('Input Data'!$F$28=1,80%*'Input Data'!$H$33,IF('Input Data'!$F$28=2,'Input Data'!$H$33)))</f>
        <v>0</v>
      </c>
    </row>
    <row r="16" spans="1:15" ht="25.5" customHeight="1" x14ac:dyDescent="0.2">
      <c r="A16" s="428" t="s">
        <v>33</v>
      </c>
      <c r="B16" s="57"/>
      <c r="C16" s="58"/>
      <c r="D16" s="59"/>
      <c r="E16" s="59"/>
      <c r="F16" s="59"/>
      <c r="G16" s="60"/>
      <c r="H16" s="61"/>
      <c r="I16" s="62">
        <f>IF('Input Data'!$C$16=1,VLOOKUP($O$15,SCALE_1998B,3),IF('Input Data'!$C$16=2,VLOOKUP($O$15,SCALE_2000B,3),IF('Input Data'!$C$16=3,VLOOKUP($O$15,SCALE_2002B,3))))</f>
        <v>1296</v>
      </c>
      <c r="J16" s="243" t="s">
        <v>133</v>
      </c>
      <c r="K16" s="63">
        <f>IF('Input Data'!$C$16=1,VLOOKUP($O$15,SCALE_1998B,4),IF('Input Data'!$C$16=2,VLOOKUP($O$15,SCALE_2000B,4),IF('Input Data'!$C$16=3,VLOOKUP($O$15,SCALE_2002B,4))))</f>
        <v>0.105</v>
      </c>
      <c r="L16" s="64" t="s">
        <v>1</v>
      </c>
      <c r="M16" s="65">
        <f>$O$15</f>
        <v>0</v>
      </c>
      <c r="N16" s="64" t="s">
        <v>3</v>
      </c>
      <c r="O16" s="527">
        <f>IF('Input Data'!C18=1,(I16+K16*M16),0)</f>
        <v>1296</v>
      </c>
    </row>
    <row r="17" spans="1:16" ht="6.75" customHeight="1" thickBot="1" x14ac:dyDescent="0.25">
      <c r="A17" s="70"/>
      <c r="B17" s="71"/>
      <c r="C17" s="72"/>
      <c r="D17" s="73"/>
      <c r="E17" s="73"/>
      <c r="F17" s="73"/>
      <c r="G17" s="74"/>
      <c r="H17" s="75"/>
      <c r="I17" s="76"/>
      <c r="J17" s="76"/>
      <c r="K17" s="76"/>
      <c r="L17" s="76"/>
      <c r="M17" s="76"/>
      <c r="N17" s="76"/>
      <c r="O17" s="528"/>
    </row>
    <row r="18" spans="1:16" ht="18.75" thickTop="1" x14ac:dyDescent="0.2">
      <c r="A18" s="77" t="s">
        <v>166</v>
      </c>
      <c r="B18" s="78"/>
      <c r="C18" s="78"/>
      <c r="D18" s="78"/>
      <c r="E18" s="78"/>
      <c r="F18" s="78"/>
      <c r="G18" s="78"/>
      <c r="H18" s="78"/>
      <c r="I18" s="78"/>
      <c r="J18" s="78"/>
      <c r="K18" s="78"/>
      <c r="L18" s="78"/>
      <c r="M18" s="78"/>
      <c r="N18" s="78"/>
      <c r="O18" s="529"/>
    </row>
    <row r="19" spans="1:16" ht="24" customHeight="1" thickBot="1" x14ac:dyDescent="0.25">
      <c r="A19" s="1143" t="s">
        <v>204</v>
      </c>
      <c r="B19" s="1144"/>
      <c r="C19" s="1144"/>
      <c r="D19" s="1144"/>
      <c r="E19" s="1144"/>
      <c r="F19" s="242"/>
      <c r="G19" s="56"/>
      <c r="H19" s="59"/>
      <c r="I19" s="79">
        <f>IF('Input Data'!$E$23=1,Scales!$V$3,IF('Input Data'!$E$23=2,Scales!$V$4,0.6))</f>
        <v>0.6</v>
      </c>
      <c r="J19" s="64" t="s">
        <v>2</v>
      </c>
      <c r="K19" s="80">
        <f>'Input Data'!H29</f>
        <v>0</v>
      </c>
      <c r="L19" s="69" t="s">
        <v>27</v>
      </c>
      <c r="M19" s="62">
        <f>IF('Input Data'!C18=1,$O$16,0)</f>
        <v>1296</v>
      </c>
      <c r="N19" s="68"/>
      <c r="O19" s="529">
        <f>IF('Input Data'!D25="y",0,IF(K20=0,0,I19*K19/K20*M19))</f>
        <v>0</v>
      </c>
    </row>
    <row r="20" spans="1:16" ht="21" customHeight="1" x14ac:dyDescent="0.2">
      <c r="A20" s="1145"/>
      <c r="B20" s="1144"/>
      <c r="C20" s="1144"/>
      <c r="D20" s="1144"/>
      <c r="E20" s="1144"/>
      <c r="F20" s="242"/>
      <c r="G20" s="81"/>
      <c r="H20" s="67"/>
      <c r="I20" s="79"/>
      <c r="J20" s="62"/>
      <c r="K20" s="62">
        <f>'Input Data'!$H$33</f>
        <v>0</v>
      </c>
      <c r="L20" s="69"/>
      <c r="M20" s="62"/>
      <c r="N20" s="68"/>
      <c r="O20" s="529"/>
    </row>
    <row r="21" spans="1:16" ht="9" customHeight="1" x14ac:dyDescent="0.2">
      <c r="A21" s="82"/>
      <c r="B21" s="83"/>
      <c r="C21" s="57"/>
      <c r="D21" s="57"/>
      <c r="E21" s="57"/>
      <c r="F21" s="57"/>
      <c r="G21" s="84"/>
      <c r="H21" s="85"/>
      <c r="I21" s="86"/>
      <c r="J21" s="87"/>
      <c r="K21" s="87"/>
      <c r="L21" s="88"/>
      <c r="M21" s="87"/>
      <c r="N21" s="87"/>
      <c r="O21" s="530"/>
    </row>
    <row r="22" spans="1:16" ht="15.75" thickBot="1" x14ac:dyDescent="0.25">
      <c r="A22" s="1179" t="s">
        <v>205</v>
      </c>
      <c r="B22" s="1180"/>
      <c r="C22" s="1181"/>
      <c r="D22" s="1181"/>
      <c r="E22" s="79"/>
      <c r="F22" s="146"/>
      <c r="G22" s="84">
        <f>IF('Input Data'!$H$30&gt;0,1.25,0)</f>
        <v>0</v>
      </c>
      <c r="H22" s="59" t="s">
        <v>1</v>
      </c>
      <c r="I22" s="79">
        <f>IF('Input Data'!$E$23=1,Scales!$V$3,IF('Input Data'!$E$23=2,Scales!$V$4,0.6))</f>
        <v>0.6</v>
      </c>
      <c r="J22" s="64" t="s">
        <v>2</v>
      </c>
      <c r="K22" s="80">
        <f>'Input Data'!H30</f>
        <v>0</v>
      </c>
      <c r="L22" s="69" t="s">
        <v>27</v>
      </c>
      <c r="M22" s="62">
        <f>IF('Input Data'!C18=1,$O$16,0)</f>
        <v>1296</v>
      </c>
      <c r="N22" s="62"/>
      <c r="O22" s="529">
        <f>IF('Input Data'!D25="y",0,IF(K23=0,0,G22*I22*K22/K23*M22))</f>
        <v>0</v>
      </c>
    </row>
    <row r="23" spans="1:16" ht="15.75" customHeight="1" x14ac:dyDescent="0.2">
      <c r="A23" s="1182"/>
      <c r="B23" s="1163"/>
      <c r="C23" s="1163"/>
      <c r="D23" s="1163"/>
      <c r="E23" s="57"/>
      <c r="F23" s="57"/>
      <c r="G23" s="84"/>
      <c r="H23" s="85"/>
      <c r="I23" s="86"/>
      <c r="J23" s="87"/>
      <c r="K23" s="62">
        <f>'Input Data'!$H$33</f>
        <v>0</v>
      </c>
      <c r="L23" s="88"/>
      <c r="M23" s="87"/>
      <c r="N23" s="87"/>
      <c r="O23" s="530"/>
    </row>
    <row r="24" spans="1:16" ht="8.25" customHeight="1" x14ac:dyDescent="0.2">
      <c r="A24" s="42"/>
      <c r="B24" s="43"/>
      <c r="C24" s="43"/>
      <c r="D24" s="43"/>
      <c r="E24" s="57"/>
      <c r="F24" s="57"/>
      <c r="G24" s="84"/>
      <c r="H24" s="85"/>
      <c r="I24" s="79"/>
      <c r="J24" s="64"/>
      <c r="K24" s="89"/>
      <c r="L24" s="88"/>
      <c r="M24" s="89"/>
      <c r="N24" s="87"/>
      <c r="O24" s="530"/>
    </row>
    <row r="25" spans="1:16" ht="15.75" thickBot="1" x14ac:dyDescent="0.25">
      <c r="A25" s="1166" t="s">
        <v>148</v>
      </c>
      <c r="B25" s="1176"/>
      <c r="C25" s="1176"/>
      <c r="D25" s="1176"/>
      <c r="E25" s="57"/>
      <c r="F25" s="57"/>
      <c r="G25" s="84">
        <f>IF('Input Data'!$H$31&gt;0,0.25,0)</f>
        <v>0</v>
      </c>
      <c r="H25" s="85"/>
      <c r="I25" s="79">
        <f>IF('Input Data'!$E$23=1,Scales!$V$3,IF('Input Data'!$E$23=2,Scales!$V$4,0.6))</f>
        <v>0.6</v>
      </c>
      <c r="J25" s="64" t="s">
        <v>2</v>
      </c>
      <c r="K25" s="80">
        <f>'Input Data'!H31</f>
        <v>0</v>
      </c>
      <c r="L25" s="88" t="s">
        <v>27</v>
      </c>
      <c r="M25" s="62">
        <f>IF('Input Data'!C18=1,$O$16,0)</f>
        <v>1296</v>
      </c>
      <c r="N25" s="59"/>
      <c r="O25" s="529">
        <f>IF('Input Data'!D25="y",0,IF(K26=0,0,G25*I25*K25/K26*M25))</f>
        <v>0</v>
      </c>
    </row>
    <row r="26" spans="1:16" ht="14.25" customHeight="1" x14ac:dyDescent="0.2">
      <c r="A26" s="1177"/>
      <c r="B26" s="1178"/>
      <c r="C26" s="1178"/>
      <c r="D26" s="1178"/>
      <c r="E26" s="57"/>
      <c r="F26" s="57"/>
      <c r="G26" s="84"/>
      <c r="H26" s="85"/>
      <c r="I26" s="79"/>
      <c r="J26" s="64"/>
      <c r="K26" s="62">
        <f>'Input Data'!$H$33</f>
        <v>0</v>
      </c>
      <c r="L26" s="88"/>
      <c r="M26" s="89"/>
      <c r="N26" s="87"/>
      <c r="O26" s="530"/>
    </row>
    <row r="27" spans="1:16" ht="10.5" customHeight="1" x14ac:dyDescent="0.2">
      <c r="A27" s="90"/>
      <c r="B27" s="83"/>
      <c r="C27" s="57"/>
      <c r="D27" s="57"/>
      <c r="E27" s="57"/>
      <c r="F27" s="57"/>
      <c r="G27" s="84"/>
      <c r="H27" s="85"/>
      <c r="I27" s="79"/>
      <c r="J27" s="64"/>
      <c r="K27" s="89"/>
      <c r="L27" s="88"/>
      <c r="M27" s="89"/>
      <c r="N27" s="87"/>
      <c r="O27" s="530"/>
    </row>
    <row r="28" spans="1:16" ht="15.75" customHeight="1" thickBot="1" x14ac:dyDescent="0.25">
      <c r="A28" s="1166" t="s">
        <v>206</v>
      </c>
      <c r="B28" s="1167"/>
      <c r="C28" s="1167"/>
      <c r="D28" s="1167"/>
      <c r="E28" s="84">
        <f>IF('Input Data'!$H$32&gt;0,0.25,0)</f>
        <v>0</v>
      </c>
      <c r="F28" s="59" t="s">
        <v>1</v>
      </c>
      <c r="G28" s="84">
        <f>IF('Input Data'!$H$32&gt;0,1.25,0)</f>
        <v>0</v>
      </c>
      <c r="H28" s="59" t="s">
        <v>1</v>
      </c>
      <c r="I28" s="79">
        <f>IF('Input Data'!$E$23=1,Scales!$V$3,IF('Input Data'!$E$23=2,Scales!$V$4,0.6))</f>
        <v>0.6</v>
      </c>
      <c r="J28" s="64" t="s">
        <v>2</v>
      </c>
      <c r="K28" s="80">
        <f>'Input Data'!H32</f>
        <v>0</v>
      </c>
      <c r="L28" s="59" t="s">
        <v>1</v>
      </c>
      <c r="M28" s="62">
        <f>IF('Input Data'!C18=1,$O$16,0)</f>
        <v>1296</v>
      </c>
      <c r="N28" s="87"/>
      <c r="O28" s="529">
        <f>IF('Input Data'!D25="y",0,IF(K29=0,0,(E28*G28*I28*K28/K29*M28)))</f>
        <v>0</v>
      </c>
    </row>
    <row r="29" spans="1:16" x14ac:dyDescent="0.2">
      <c r="A29" s="1168"/>
      <c r="B29" s="1167"/>
      <c r="C29" s="1167"/>
      <c r="D29" s="1167"/>
      <c r="E29" s="50"/>
      <c r="F29" s="50"/>
      <c r="G29" s="84"/>
      <c r="H29" s="85"/>
      <c r="I29" s="79"/>
      <c r="J29" s="87"/>
      <c r="K29" s="62">
        <f>'Input Data'!$H$33</f>
        <v>0</v>
      </c>
      <c r="L29" s="88"/>
      <c r="M29" s="87"/>
      <c r="N29" s="87"/>
      <c r="O29" s="530"/>
    </row>
    <row r="30" spans="1:16" x14ac:dyDescent="0.2">
      <c r="A30" s="66"/>
      <c r="B30" s="57"/>
      <c r="C30" s="58"/>
      <c r="D30" s="67"/>
      <c r="E30" s="67"/>
      <c r="F30" s="67"/>
      <c r="G30" s="58"/>
      <c r="H30" s="58"/>
      <c r="M30" s="62"/>
      <c r="N30" s="62"/>
      <c r="O30" s="529"/>
    </row>
    <row r="31" spans="1:16" x14ac:dyDescent="0.2">
      <c r="A31" s="251" t="s">
        <v>252</v>
      </c>
      <c r="B31" s="57"/>
      <c r="C31" s="57"/>
      <c r="D31" s="57"/>
      <c r="E31" s="57"/>
      <c r="F31" s="57"/>
      <c r="G31" s="60">
        <f>IF('Input Data'!E26="y",IF('Input Data'!$E$23=1,Scales!V3,IF('Input Data'!$E$23=2,Scales!V4,0.6)),0)</f>
        <v>0.6</v>
      </c>
      <c r="H31" s="59" t="s">
        <v>258</v>
      </c>
      <c r="I31" s="62">
        <f>IF('Input Data'!C18=1,IF('Input Data'!$C$16=1,VLOOKUP($O$15,SCALE_1998QS,3),IF('Input Data'!$C$16=2,VLOOKUP($O$15,SCALE_2000QS,3),IF('Input Data'!$C$16=3,VLOOKUP($O$15,SCALE_2002QS,3)))),0)</f>
        <v>0</v>
      </c>
      <c r="J31" s="431" t="s">
        <v>259</v>
      </c>
      <c r="K31" s="63">
        <f>IF('Input Data'!C18=1,IF('Input Data'!$C$16=1,VLOOKUP($O$15,SCALE_1998QS,4),IF('Input Data'!$C$16=2,VLOOKUP($O$15,SCALE_2000QS,4),IF('Input Data'!$C$16=3,VLOOKUP($O$15,SCALE_2002QS,4)))),0)</f>
        <v>3.15E-2</v>
      </c>
      <c r="L31" s="64" t="s">
        <v>1</v>
      </c>
      <c r="M31" s="62">
        <f>IF('Input Data'!C18=1,$O$15,0)</f>
        <v>0</v>
      </c>
      <c r="N31" s="64" t="s">
        <v>3</v>
      </c>
      <c r="O31" s="529">
        <f>G31*(I31+(K31*M31))</f>
        <v>0</v>
      </c>
    </row>
    <row r="32" spans="1:16" ht="15.75" thickBot="1" x14ac:dyDescent="0.25">
      <c r="A32" s="90"/>
      <c r="B32" s="83"/>
      <c r="C32" s="57"/>
      <c r="D32" s="57"/>
      <c r="E32" s="57"/>
      <c r="F32" s="57"/>
      <c r="G32" s="57"/>
      <c r="H32" s="57"/>
      <c r="I32" s="86"/>
      <c r="J32" s="59"/>
      <c r="K32" s="79"/>
      <c r="L32" s="64"/>
      <c r="M32" s="87"/>
      <c r="N32" s="64"/>
      <c r="O32" s="531"/>
      <c r="P32" s="38"/>
    </row>
    <row r="33" spans="1:16" ht="15.75" thickBot="1" x14ac:dyDescent="0.25">
      <c r="A33" s="92"/>
      <c r="B33" s="93"/>
      <c r="C33" s="93"/>
      <c r="D33" s="93"/>
      <c r="E33" s="93"/>
      <c r="F33" s="94" t="s">
        <v>149</v>
      </c>
      <c r="G33" s="94"/>
      <c r="H33" s="3"/>
      <c r="I33" s="95"/>
      <c r="J33" s="96"/>
      <c r="K33" s="147"/>
      <c r="L33" s="95"/>
      <c r="M33" s="95"/>
      <c r="N33" s="95"/>
      <c r="O33" s="532">
        <f>IF('Input Data'!C18=1,SUM(O19:O32),0)</f>
        <v>0</v>
      </c>
      <c r="P33" s="38"/>
    </row>
    <row r="34" spans="1:16" ht="20.25" customHeight="1" thickTop="1" x14ac:dyDescent="0.2">
      <c r="A34" s="97" t="s">
        <v>208</v>
      </c>
      <c r="B34" s="83"/>
      <c r="C34" s="83"/>
      <c r="D34" s="83"/>
      <c r="E34" s="83"/>
      <c r="F34" s="83"/>
      <c r="G34" s="83"/>
      <c r="H34" s="83"/>
      <c r="I34" s="83"/>
      <c r="J34" s="83"/>
      <c r="K34" s="83"/>
      <c r="L34" s="83"/>
      <c r="M34" s="98"/>
      <c r="N34" s="83"/>
      <c r="O34" s="530"/>
    </row>
    <row r="35" spans="1:16" ht="15.75" thickBot="1" x14ac:dyDescent="0.25">
      <c r="A35" s="1143" t="s">
        <v>207</v>
      </c>
      <c r="B35" s="1144"/>
      <c r="C35" s="1144"/>
      <c r="D35" s="1144"/>
      <c r="E35" s="1144"/>
      <c r="F35" s="1144"/>
      <c r="G35" s="57"/>
      <c r="H35" s="57"/>
      <c r="I35" s="79">
        <f>IF('Input Data'!$E$23&lt;3,0,IF('Input Data'!$E$23=4,0.35,IF('Input Data'!$E$23=5,0.4,0)))</f>
        <v>0</v>
      </c>
      <c r="J35" s="61" t="s">
        <v>2</v>
      </c>
      <c r="K35" s="99">
        <f>IF('Input Data'!$E$23&gt;3,'Input Data'!$H$36,0)</f>
        <v>0</v>
      </c>
      <c r="L35" s="69" t="s">
        <v>27</v>
      </c>
      <c r="M35" s="65">
        <f>IF('Input Data'!$E$23&gt;3,$O$16,0)</f>
        <v>0</v>
      </c>
      <c r="N35" s="64"/>
      <c r="O35" s="529">
        <f>IF(K36=0,0,I35*K35/K36*M35)</f>
        <v>0</v>
      </c>
    </row>
    <row r="36" spans="1:16" x14ac:dyDescent="0.2">
      <c r="A36" s="1145"/>
      <c r="B36" s="1144"/>
      <c r="C36" s="1144"/>
      <c r="D36" s="1144"/>
      <c r="E36" s="1144"/>
      <c r="F36" s="1144"/>
      <c r="G36" s="57"/>
      <c r="H36" s="57"/>
      <c r="I36" s="79"/>
      <c r="J36" s="58"/>
      <c r="K36" s="62">
        <f>IF('Input Data'!$E$23&gt;3,'Input Data'!$H$33,0)</f>
        <v>0</v>
      </c>
      <c r="L36" s="69"/>
      <c r="M36" s="62"/>
      <c r="N36" s="62"/>
      <c r="O36" s="529"/>
    </row>
    <row r="37" spans="1:16" ht="9" customHeight="1" x14ac:dyDescent="0.2">
      <c r="A37" s="66"/>
      <c r="B37" s="57"/>
      <c r="C37" s="58"/>
      <c r="D37" s="67"/>
      <c r="E37" s="67"/>
      <c r="F37" s="67"/>
      <c r="G37" s="57"/>
      <c r="H37" s="57"/>
      <c r="I37" s="79"/>
      <c r="J37" s="58"/>
      <c r="K37" s="62"/>
      <c r="L37" s="69"/>
      <c r="M37" s="62"/>
      <c r="N37" s="62"/>
      <c r="O37" s="529"/>
    </row>
    <row r="38" spans="1:16" ht="19.5" customHeight="1" thickBot="1" x14ac:dyDescent="0.25">
      <c r="A38" s="1161" t="s">
        <v>205</v>
      </c>
      <c r="B38" s="1162"/>
      <c r="C38" s="1163"/>
      <c r="D38" s="1164"/>
      <c r="E38" s="1164"/>
      <c r="F38" s="1164"/>
      <c r="G38" s="84">
        <f>IF('Input Data'!$H$37&gt;0,1.25,0)</f>
        <v>0</v>
      </c>
      <c r="H38" s="57" t="s">
        <v>27</v>
      </c>
      <c r="I38" s="79">
        <f>IF('Input Data'!$E$23&lt;3,0,IF('Input Data'!$E$23=4,0.35,IF('Input Data'!$E$23=5,0.4,0)))</f>
        <v>0</v>
      </c>
      <c r="J38" s="61" t="s">
        <v>2</v>
      </c>
      <c r="K38" s="99">
        <f>IF('Input Data'!$E$23&gt;3,'Input Data'!$H$37,0)</f>
        <v>0</v>
      </c>
      <c r="L38" s="69" t="s">
        <v>27</v>
      </c>
      <c r="M38" s="65">
        <f>IF('Input Data'!$E$23&gt;3,$O$16,0)</f>
        <v>0</v>
      </c>
      <c r="N38" s="64"/>
      <c r="O38" s="529">
        <f>IF(K36=0,0,G38*I38*K38/K39*M38)</f>
        <v>0</v>
      </c>
    </row>
    <row r="39" spans="1:16" x14ac:dyDescent="0.2">
      <c r="A39" s="1165"/>
      <c r="B39" s="1164"/>
      <c r="C39" s="1164"/>
      <c r="D39" s="1164"/>
      <c r="E39" s="1164"/>
      <c r="F39" s="1164"/>
      <c r="G39" s="57"/>
      <c r="H39" s="57"/>
      <c r="I39" s="86"/>
      <c r="J39" s="83"/>
      <c r="K39" s="62">
        <f>IF('Input Data'!$E$23&gt;3,'Input Data'!$H$33,0)</f>
        <v>0</v>
      </c>
      <c r="L39" s="88"/>
      <c r="M39" s="87"/>
      <c r="N39" s="87"/>
      <c r="O39" s="530"/>
    </row>
    <row r="40" spans="1:16" x14ac:dyDescent="0.2">
      <c r="A40" s="421"/>
      <c r="B40" s="420"/>
      <c r="C40" s="420"/>
      <c r="D40" s="420"/>
      <c r="E40" s="420"/>
      <c r="F40" s="420"/>
      <c r="G40" s="57"/>
      <c r="H40" s="57"/>
      <c r="I40" s="86"/>
      <c r="J40" s="83"/>
      <c r="K40" s="62"/>
      <c r="L40" s="88"/>
      <c r="M40" s="87"/>
      <c r="N40" s="87"/>
      <c r="O40" s="530"/>
    </row>
    <row r="41" spans="1:16" x14ac:dyDescent="0.2">
      <c r="A41" s="251" t="s">
        <v>252</v>
      </c>
      <c r="B41" s="57"/>
      <c r="C41" s="57"/>
      <c r="D41" s="57"/>
      <c r="E41" s="57"/>
      <c r="F41" s="57"/>
      <c r="G41" s="60">
        <f>IF('Input Data'!E26="y",IF('Input Data'!$E$23&lt;2,0,IF('Input Data'!$E$23=3,0.35,IF('Input Data'!$E$23=4,0.4,0))),0)</f>
        <v>0.35</v>
      </c>
      <c r="H41" s="59" t="s">
        <v>258</v>
      </c>
      <c r="I41" s="62">
        <f>IF('Input Data'!C18=1,IF('Input Data'!$C$16=1,VLOOKUP($O$15,SCALE_1998QS,3),IF('Input Data'!$C$16=2,VLOOKUP($O$15,SCALE_2000QS,3),IF('Input Data'!$C$16=3,VLOOKUP($O$15,SCALE_2002QS,3)))),0)</f>
        <v>0</v>
      </c>
      <c r="J41" s="431" t="s">
        <v>259</v>
      </c>
      <c r="K41" s="63">
        <f>IF('Input Data'!C18=1,IF('Input Data'!$C$16=1,VLOOKUP($O$15,SCALE_1998QS,4),IF('Input Data'!$C$16=2,VLOOKUP($O$15,SCALE_2000QS,4),IF('Input Data'!$C$16=3,VLOOKUP($O$15,SCALE_2002QS,4)))),0)</f>
        <v>3.15E-2</v>
      </c>
      <c r="L41" s="64" t="s">
        <v>1</v>
      </c>
      <c r="M41" s="62">
        <f>IF('Input Data'!C18=1,$O$15,0)</f>
        <v>0</v>
      </c>
      <c r="N41" s="64" t="s">
        <v>3</v>
      </c>
      <c r="O41" s="529">
        <f>G41*(I41+(K41*M41))</f>
        <v>0</v>
      </c>
    </row>
    <row r="42" spans="1:16" ht="9" customHeight="1" thickBot="1" x14ac:dyDescent="0.25">
      <c r="A42" s="90"/>
      <c r="B42" s="83"/>
      <c r="C42" s="57"/>
      <c r="D42" s="57"/>
      <c r="E42" s="57"/>
      <c r="F42" s="57"/>
      <c r="G42" s="57"/>
      <c r="H42" s="57"/>
      <c r="I42" s="84"/>
      <c r="J42" s="59"/>
      <c r="K42" s="62"/>
      <c r="L42" s="64"/>
      <c r="M42" s="87"/>
      <c r="N42" s="64"/>
      <c r="O42" s="531"/>
    </row>
    <row r="43" spans="1:16" ht="15.75" thickBot="1" x14ac:dyDescent="0.25">
      <c r="A43" s="100"/>
      <c r="B43" s="101"/>
      <c r="C43" s="101"/>
      <c r="D43" s="102"/>
      <c r="E43" s="102"/>
      <c r="F43" s="102"/>
      <c r="G43" s="2"/>
      <c r="H43" s="187" t="s">
        <v>135</v>
      </c>
      <c r="I43" s="2"/>
      <c r="J43" s="103"/>
      <c r="K43" s="104"/>
      <c r="L43" s="104"/>
      <c r="M43" s="104"/>
      <c r="N43" s="104"/>
      <c r="O43" s="533">
        <f>IF('Input Data'!E23&lt;3,0,SUM(O35:O42))</f>
        <v>0</v>
      </c>
    </row>
    <row r="44" spans="1:16" ht="15.75" thickBot="1" x14ac:dyDescent="0.25">
      <c r="A44" s="105"/>
      <c r="B44" s="106"/>
      <c r="C44" s="106"/>
      <c r="D44" s="106"/>
      <c r="E44" s="106"/>
      <c r="F44" s="106"/>
      <c r="G44" s="107" t="s">
        <v>151</v>
      </c>
      <c r="H44" s="195"/>
      <c r="I44" s="106"/>
      <c r="J44" s="106"/>
      <c r="K44" s="106"/>
      <c r="L44" s="106"/>
      <c r="M44" s="106"/>
      <c r="N44" s="106"/>
      <c r="O44" s="534">
        <f>O33+O43</f>
        <v>0</v>
      </c>
    </row>
    <row r="45" spans="1:16" ht="21" customHeight="1" thickTop="1" x14ac:dyDescent="0.2">
      <c r="A45" s="97" t="s">
        <v>154</v>
      </c>
      <c r="B45" s="83"/>
      <c r="C45" s="83"/>
      <c r="D45" s="83"/>
      <c r="E45" s="83"/>
      <c r="F45" s="83"/>
      <c r="G45" s="83"/>
      <c r="H45" s="108"/>
      <c r="I45" s="109"/>
      <c r="J45" s="110"/>
      <c r="K45" s="83"/>
      <c r="L45" s="111"/>
      <c r="M45" s="83"/>
      <c r="N45" s="111"/>
      <c r="O45" s="530"/>
    </row>
    <row r="46" spans="1:16" ht="15.6" customHeight="1" x14ac:dyDescent="0.2">
      <c r="A46" s="140" t="s">
        <v>239</v>
      </c>
      <c r="B46" s="112"/>
      <c r="C46" s="112"/>
      <c r="D46" s="112"/>
      <c r="E46" s="112"/>
      <c r="F46" s="112"/>
      <c r="H46" s="113" t="s">
        <v>136</v>
      </c>
      <c r="I46" s="2"/>
      <c r="J46" s="110"/>
      <c r="K46" s="114" t="s">
        <v>7</v>
      </c>
      <c r="L46" s="83"/>
      <c r="M46" s="114" t="s">
        <v>134</v>
      </c>
      <c r="N46" s="115" t="s">
        <v>125</v>
      </c>
      <c r="O46" s="530">
        <f>'Time Based'!H21</f>
        <v>0</v>
      </c>
    </row>
    <row r="47" spans="1:16" ht="15.6" customHeight="1" x14ac:dyDescent="0.2">
      <c r="A47" s="90" t="s">
        <v>225</v>
      </c>
      <c r="B47" s="83"/>
      <c r="C47" s="83"/>
      <c r="D47" s="83"/>
      <c r="E47" s="83"/>
      <c r="F47" s="83"/>
      <c r="H47" s="111" t="s">
        <v>228</v>
      </c>
      <c r="I47" s="2"/>
      <c r="J47" s="110"/>
      <c r="K47" s="114" t="s">
        <v>7</v>
      </c>
      <c r="L47" s="83"/>
      <c r="M47" s="114" t="s">
        <v>134</v>
      </c>
      <c r="N47" s="115"/>
      <c r="O47" s="530">
        <f>'Travelling &amp; Subsistance'!J17</f>
        <v>0</v>
      </c>
    </row>
    <row r="48" spans="1:16" ht="15.75" thickBot="1" x14ac:dyDescent="0.25">
      <c r="A48" s="90" t="s">
        <v>226</v>
      </c>
      <c r="B48" s="83"/>
      <c r="C48" s="83"/>
      <c r="D48" s="83"/>
      <c r="E48" s="83"/>
      <c r="F48" s="83"/>
      <c r="H48" s="111" t="s">
        <v>229</v>
      </c>
      <c r="I48" s="2"/>
      <c r="J48" s="110"/>
      <c r="K48" s="114" t="s">
        <v>7</v>
      </c>
      <c r="L48" s="83"/>
      <c r="M48" s="114" t="s">
        <v>134</v>
      </c>
      <c r="N48" s="115" t="s">
        <v>125</v>
      </c>
      <c r="O48" s="531">
        <f>'Time Based'!H42</f>
        <v>0</v>
      </c>
    </row>
    <row r="49" spans="1:15" ht="15.75" thickBot="1" x14ac:dyDescent="0.25">
      <c r="A49" s="117"/>
      <c r="B49" s="118"/>
      <c r="C49" s="118"/>
      <c r="D49" s="93"/>
      <c r="E49" s="93"/>
      <c r="F49" s="93"/>
      <c r="G49" s="93"/>
      <c r="H49" s="119"/>
      <c r="I49" s="120"/>
      <c r="J49" s="121"/>
      <c r="K49" s="122" t="s">
        <v>34</v>
      </c>
      <c r="L49" s="93"/>
      <c r="M49" s="93"/>
      <c r="N49" s="123"/>
      <c r="O49" s="532">
        <f>SUM(O46:O48)</f>
        <v>0</v>
      </c>
    </row>
    <row r="50" spans="1:15" ht="21" customHeight="1" thickTop="1" x14ac:dyDescent="0.2">
      <c r="A50" s="97" t="s">
        <v>153</v>
      </c>
      <c r="B50" s="83"/>
      <c r="C50" s="83"/>
      <c r="D50" s="83"/>
      <c r="E50" s="83"/>
      <c r="F50" s="83"/>
      <c r="G50" s="83"/>
      <c r="H50" s="83"/>
      <c r="I50" s="83"/>
      <c r="J50" s="83"/>
      <c r="K50" s="83"/>
      <c r="L50" s="83"/>
      <c r="M50" s="124"/>
      <c r="N50" s="116"/>
      <c r="O50" s="530"/>
    </row>
    <row r="51" spans="1:15" x14ac:dyDescent="0.2">
      <c r="A51" s="90" t="s">
        <v>147</v>
      </c>
      <c r="B51" s="83"/>
      <c r="C51" s="83"/>
      <c r="D51" s="83"/>
      <c r="E51" s="83"/>
      <c r="F51" s="83"/>
      <c r="G51" s="83"/>
      <c r="H51" s="83"/>
      <c r="I51" s="83"/>
      <c r="J51" s="83"/>
      <c r="K51" s="111"/>
      <c r="L51" s="83"/>
      <c r="M51" s="57"/>
      <c r="N51" s="57"/>
      <c r="O51" s="535">
        <f>'Travelling &amp; Subsistance'!J60</f>
        <v>0</v>
      </c>
    </row>
    <row r="52" spans="1:15" x14ac:dyDescent="0.2">
      <c r="A52" s="90" t="s">
        <v>103</v>
      </c>
      <c r="B52" s="83"/>
      <c r="C52" s="83"/>
      <c r="D52" s="83"/>
      <c r="E52" s="83"/>
      <c r="F52" s="83"/>
      <c r="G52" s="83"/>
      <c r="H52" s="83"/>
      <c r="I52" s="83"/>
      <c r="J52" s="83"/>
      <c r="K52" s="111"/>
      <c r="L52" s="83"/>
      <c r="M52" s="57"/>
      <c r="N52" s="57"/>
      <c r="O52" s="535">
        <f>'Typing, Duplicating, &amp; Printing'!I58</f>
        <v>0</v>
      </c>
    </row>
    <row r="53" spans="1:15" ht="15.75" thickBot="1" x14ac:dyDescent="0.25">
      <c r="A53" s="90" t="s">
        <v>104</v>
      </c>
      <c r="B53" s="83"/>
      <c r="C53" s="83"/>
      <c r="D53" s="83"/>
      <c r="E53" s="83"/>
      <c r="F53" s="83"/>
      <c r="G53" s="83"/>
      <c r="H53" s="83"/>
      <c r="I53" s="83"/>
      <c r="J53" s="83"/>
      <c r="K53" s="111"/>
      <c r="L53" s="83"/>
      <c r="M53" s="57"/>
      <c r="N53" s="57"/>
      <c r="O53" s="536">
        <f>'Site staff &amp; Other'!H59</f>
        <v>0</v>
      </c>
    </row>
    <row r="54" spans="1:15" ht="15.75" thickBot="1" x14ac:dyDescent="0.25">
      <c r="A54" s="117"/>
      <c r="B54" s="93"/>
      <c r="C54" s="93"/>
      <c r="D54" s="93"/>
      <c r="E54" s="93"/>
      <c r="F54" s="93"/>
      <c r="G54" s="49" t="s">
        <v>152</v>
      </c>
      <c r="H54" s="125"/>
      <c r="I54" s="3"/>
      <c r="J54" s="49"/>
      <c r="K54" s="125"/>
      <c r="L54" s="126"/>
      <c r="M54" s="127"/>
      <c r="N54" s="47"/>
      <c r="O54" s="537">
        <f>SUM(O51:O53)</f>
        <v>0</v>
      </c>
    </row>
    <row r="55" spans="1:15" ht="15.75" thickTop="1" x14ac:dyDescent="0.2">
      <c r="A55" s="128"/>
      <c r="B55" s="129"/>
      <c r="C55" s="129"/>
      <c r="D55" s="83"/>
      <c r="E55" s="83"/>
      <c r="F55" s="83"/>
      <c r="G55" s="83"/>
      <c r="H55" s="83"/>
      <c r="I55" s="130" t="s">
        <v>25</v>
      </c>
      <c r="J55" s="83"/>
      <c r="K55" s="83" t="s">
        <v>121</v>
      </c>
      <c r="L55" s="83"/>
      <c r="M55" s="83"/>
      <c r="N55" s="83"/>
      <c r="O55" s="530">
        <f>O44+O49+O54</f>
        <v>0</v>
      </c>
    </row>
    <row r="56" spans="1:15" ht="15.75" thickBot="1" x14ac:dyDescent="0.25">
      <c r="A56" s="90"/>
      <c r="B56" s="83"/>
      <c r="C56" s="83"/>
      <c r="D56" s="83"/>
      <c r="E56" s="83"/>
      <c r="F56" s="83"/>
      <c r="G56" s="57"/>
      <c r="H56" s="57"/>
      <c r="I56" s="130" t="s">
        <v>124</v>
      </c>
      <c r="J56" s="57"/>
      <c r="K56" s="57"/>
      <c r="L56" s="83"/>
      <c r="M56" s="83"/>
      <c r="N56" s="83"/>
      <c r="O56" s="538">
        <f>ROUND('Previous Payments'!K42,2)</f>
        <v>0</v>
      </c>
    </row>
    <row r="57" spans="1:15" ht="15.75" thickBot="1" x14ac:dyDescent="0.25">
      <c r="A57" s="90"/>
      <c r="B57" s="83"/>
      <c r="C57" s="93"/>
      <c r="D57" s="83"/>
      <c r="E57" s="83"/>
      <c r="F57" s="83"/>
      <c r="G57" s="131"/>
      <c r="H57" s="85"/>
      <c r="I57" s="1187" t="str">
        <f>IF($O$55&lt;$O$56,"OVERPAID BY (Ecl Tax)",IF($O$55&gt;$O$56,"FEES NOW DUE EXCLUDING VAT &amp; NON TAXABLE AMOUNT",""))</f>
        <v/>
      </c>
      <c r="J57" s="1188"/>
      <c r="K57" s="1188"/>
      <c r="L57" s="1188"/>
      <c r="M57" s="1188"/>
      <c r="N57" s="1188"/>
      <c r="O57" s="539">
        <f>O55-O56</f>
        <v>0</v>
      </c>
    </row>
    <row r="58" spans="1:15" ht="15.75" thickTop="1" x14ac:dyDescent="0.2">
      <c r="A58" s="128"/>
      <c r="B58" s="129"/>
      <c r="C58" s="83"/>
      <c r="D58" s="129" t="s">
        <v>0</v>
      </c>
      <c r="E58" s="129"/>
      <c r="F58" s="129"/>
      <c r="G58" s="132"/>
      <c r="H58" s="133">
        <v>0.14000000000000001</v>
      </c>
      <c r="I58" s="129" t="s">
        <v>24</v>
      </c>
      <c r="J58" s="57"/>
      <c r="K58" s="134">
        <f>IF('Input Data'!$C$13="none",0,O57)</f>
        <v>0</v>
      </c>
      <c r="L58" s="129"/>
      <c r="M58" s="129"/>
      <c r="N58" s="129"/>
      <c r="O58" s="540">
        <f>IF('Input Data'!$C$13="none",0,$H$58*$K$58)</f>
        <v>0</v>
      </c>
    </row>
    <row r="59" spans="1:15" x14ac:dyDescent="0.2">
      <c r="A59" s="90"/>
      <c r="B59" s="83"/>
      <c r="C59" s="83"/>
      <c r="D59" s="131"/>
      <c r="E59" s="131"/>
      <c r="F59" s="131"/>
      <c r="G59" s="111"/>
      <c r="H59" s="135"/>
      <c r="I59" s="91"/>
      <c r="J59" s="136" t="s">
        <v>150</v>
      </c>
      <c r="K59" s="71"/>
      <c r="L59" s="137"/>
      <c r="M59" s="138"/>
      <c r="N59" s="139"/>
      <c r="O59" s="541">
        <f>'Non Taxable'!I20</f>
        <v>0</v>
      </c>
    </row>
    <row r="60" spans="1:15" ht="15.75" thickBot="1" x14ac:dyDescent="0.25">
      <c r="A60" s="140"/>
      <c r="B60" s="112"/>
      <c r="C60" s="112"/>
      <c r="D60" s="112"/>
      <c r="E60" s="112"/>
      <c r="F60" s="112"/>
      <c r="G60" s="112"/>
      <c r="H60" s="141"/>
      <c r="I60" s="1187" t="str">
        <f>IF($O$55&lt;$O$56,"AMOUNT TO BE RECOVERED (Incl VAT)",IF($O$55&gt;$O$56,"FEES NOW DUE INCLUDING VAT &amp; NON TAXABLE AMOUNT",""))</f>
        <v/>
      </c>
      <c r="J60" s="1188"/>
      <c r="K60" s="1188"/>
      <c r="L60" s="1188"/>
      <c r="M60" s="1188"/>
      <c r="N60" s="1188"/>
      <c r="O60" s="539">
        <f>O57+O58+O59</f>
        <v>0</v>
      </c>
    </row>
    <row r="61" spans="1:15" ht="15.75" thickTop="1" x14ac:dyDescent="0.2">
      <c r="A61" s="447"/>
      <c r="B61" s="448"/>
      <c r="C61" s="448"/>
      <c r="D61" s="448"/>
      <c r="E61" s="448"/>
      <c r="F61" s="448"/>
      <c r="G61" s="448"/>
      <c r="H61" s="448"/>
      <c r="I61" s="448"/>
      <c r="J61" s="448"/>
      <c r="K61" s="448"/>
      <c r="L61" s="448"/>
      <c r="M61" s="448"/>
      <c r="N61" s="448"/>
      <c r="O61" s="449"/>
    </row>
    <row r="62" spans="1:15" x14ac:dyDescent="0.2">
      <c r="A62" s="450" t="s">
        <v>28</v>
      </c>
      <c r="B62" s="451"/>
      <c r="C62" s="452"/>
      <c r="D62" s="452"/>
      <c r="E62" s="452"/>
      <c r="F62" s="452"/>
      <c r="G62" s="452"/>
      <c r="H62" s="452"/>
      <c r="I62" s="453" t="s">
        <v>9</v>
      </c>
      <c r="J62" s="452"/>
      <c r="K62" s="451"/>
      <c r="L62" s="452"/>
      <c r="M62" s="452"/>
      <c r="N62" s="452"/>
      <c r="O62" s="454"/>
    </row>
    <row r="63" spans="1:15" x14ac:dyDescent="0.2">
      <c r="A63" s="450" t="s">
        <v>137</v>
      </c>
      <c r="B63" s="452"/>
      <c r="C63" s="452"/>
      <c r="D63" s="452"/>
      <c r="E63" s="452"/>
      <c r="F63" s="452"/>
      <c r="G63" s="452"/>
      <c r="H63" s="452"/>
      <c r="I63" s="452"/>
      <c r="J63" s="452"/>
      <c r="K63" s="452"/>
      <c r="L63" s="452"/>
      <c r="M63" s="452"/>
      <c r="N63" s="452"/>
      <c r="O63" s="454"/>
    </row>
    <row r="64" spans="1:15" ht="18.75" customHeight="1" x14ac:dyDescent="0.2">
      <c r="A64" s="450" t="s">
        <v>26</v>
      </c>
      <c r="B64" s="455"/>
      <c r="C64" s="455"/>
      <c r="D64" s="455"/>
      <c r="E64" s="455"/>
      <c r="F64" s="455"/>
      <c r="G64" s="455"/>
      <c r="H64" s="455"/>
      <c r="I64" s="455"/>
      <c r="J64" s="451"/>
      <c r="K64" s="451"/>
      <c r="L64" s="451"/>
      <c r="M64" s="451"/>
      <c r="N64" s="451"/>
      <c r="O64" s="456"/>
    </row>
    <row r="65" spans="1:15" ht="20.100000000000001" customHeight="1" x14ac:dyDescent="0.2">
      <c r="A65" s="457"/>
      <c r="B65" s="458"/>
      <c r="C65" s="458"/>
      <c r="D65" s="458"/>
      <c r="E65" s="458"/>
      <c r="F65" s="458"/>
      <c r="G65" s="458"/>
      <c r="H65" s="458"/>
      <c r="I65" s="458"/>
      <c r="J65" s="458"/>
      <c r="K65" s="458"/>
      <c r="L65" s="458"/>
      <c r="M65" s="458"/>
      <c r="N65" s="458"/>
      <c r="O65" s="459"/>
    </row>
    <row r="66" spans="1:15" ht="20.100000000000001" customHeight="1" x14ac:dyDescent="0.2">
      <c r="A66" s="457"/>
      <c r="B66" s="451"/>
      <c r="C66" s="451"/>
      <c r="D66" s="451"/>
      <c r="E66" s="451"/>
      <c r="F66" s="451"/>
      <c r="G66" s="451"/>
      <c r="H66" s="451"/>
      <c r="I66" s="451"/>
      <c r="J66" s="451"/>
      <c r="K66" s="451"/>
      <c r="L66" s="451"/>
      <c r="M66" s="451"/>
      <c r="N66" s="451"/>
      <c r="O66" s="456"/>
    </row>
    <row r="67" spans="1:15" ht="20.100000000000001" customHeight="1" x14ac:dyDescent="0.2">
      <c r="A67" s="450" t="s">
        <v>140</v>
      </c>
      <c r="B67" s="460"/>
      <c r="C67" s="460"/>
      <c r="D67" s="460"/>
      <c r="E67" s="460"/>
      <c r="F67" s="460"/>
      <c r="G67" s="460"/>
      <c r="H67" s="460"/>
      <c r="I67" s="461" t="s">
        <v>30</v>
      </c>
      <c r="J67" s="460"/>
      <c r="K67" s="460"/>
      <c r="L67" s="462"/>
      <c r="M67" s="462"/>
      <c r="N67" s="460"/>
      <c r="O67" s="463"/>
    </row>
    <row r="68" spans="1:15" ht="21" customHeight="1" x14ac:dyDescent="0.2">
      <c r="A68" s="457"/>
      <c r="B68" s="461" t="s">
        <v>31</v>
      </c>
      <c r="C68" s="1183">
        <f>'Input Data'!D10</f>
        <v>0</v>
      </c>
      <c r="D68" s="1183"/>
      <c r="E68" s="1183"/>
      <c r="F68" s="1183"/>
      <c r="G68" s="1183"/>
      <c r="H68" s="1183"/>
      <c r="I68" s="1183"/>
      <c r="J68" s="1183"/>
      <c r="K68" s="1183"/>
      <c r="L68" s="461"/>
      <c r="M68" s="461"/>
      <c r="N68" s="461"/>
      <c r="O68" s="463"/>
    </row>
    <row r="69" spans="1:15" x14ac:dyDescent="0.2">
      <c r="A69" s="475" t="s">
        <v>293</v>
      </c>
      <c r="B69" s="1156"/>
      <c r="C69" s="1157"/>
      <c r="D69" s="1157"/>
      <c r="E69" s="1157"/>
      <c r="F69" s="1157"/>
      <c r="G69" s="1157"/>
      <c r="H69" s="1157"/>
      <c r="I69" s="1157"/>
      <c r="J69" s="1157"/>
      <c r="K69" s="1157"/>
      <c r="L69" s="1157"/>
      <c r="M69" s="1157"/>
      <c r="N69" s="1157"/>
      <c r="O69" s="1158"/>
    </row>
    <row r="70" spans="1:15" ht="15.75" thickBot="1" x14ac:dyDescent="0.25">
      <c r="A70" s="474"/>
      <c r="B70" s="1159"/>
      <c r="C70" s="1159"/>
      <c r="D70" s="1159"/>
      <c r="E70" s="1159"/>
      <c r="F70" s="1159"/>
      <c r="G70" s="1159"/>
      <c r="H70" s="1159"/>
      <c r="I70" s="1159"/>
      <c r="J70" s="1159"/>
      <c r="K70" s="1159"/>
      <c r="L70" s="1159"/>
      <c r="M70" s="1159"/>
      <c r="N70" s="1159"/>
      <c r="O70" s="1160"/>
    </row>
    <row r="71" spans="1:15" ht="15.75" thickTop="1" x14ac:dyDescent="0.2"/>
  </sheetData>
  <sheetProtection password="CD4C" sheet="1" objects="1" scenarios="1" formatCells="0" formatColumns="0" formatRows="0"/>
  <mergeCells count="36">
    <mergeCell ref="B69:O70"/>
    <mergeCell ref="A35:F36"/>
    <mergeCell ref="A38:F39"/>
    <mergeCell ref="A28:D29"/>
    <mergeCell ref="J12:K12"/>
    <mergeCell ref="C14:G14"/>
    <mergeCell ref="C13:H13"/>
    <mergeCell ref="L13:M13"/>
    <mergeCell ref="A15:G15"/>
    <mergeCell ref="A25:D26"/>
    <mergeCell ref="A22:D23"/>
    <mergeCell ref="C68:K68"/>
    <mergeCell ref="J15:N15"/>
    <mergeCell ref="I57:N57"/>
    <mergeCell ref="M14:O14"/>
    <mergeCell ref="I60:N60"/>
    <mergeCell ref="A8:B8"/>
    <mergeCell ref="C8:G8"/>
    <mergeCell ref="L12:N12"/>
    <mergeCell ref="C12:G12"/>
    <mergeCell ref="A19:E20"/>
    <mergeCell ref="L11:O11"/>
    <mergeCell ref="L8:N8"/>
    <mergeCell ref="C9:G9"/>
    <mergeCell ref="C10:G10"/>
    <mergeCell ref="C11:G11"/>
    <mergeCell ref="I2:O2"/>
    <mergeCell ref="D1:G1"/>
    <mergeCell ref="I1:O1"/>
    <mergeCell ref="A2:E2"/>
    <mergeCell ref="F2:H2"/>
    <mergeCell ref="B7:I7"/>
    <mergeCell ref="M7:N7"/>
    <mergeCell ref="B5:M5"/>
    <mergeCell ref="B6:M6"/>
    <mergeCell ref="B4:M4"/>
  </mergeCells>
  <phoneticPr fontId="0" type="noConversion"/>
  <printOptions horizontalCentered="1"/>
  <pageMargins left="0.55118110236220474" right="0.55118110236220474" top="0.78740157480314965" bottom="0.78740157480314965" header="0.51181102362204722" footer="0.51181102362204722"/>
  <pageSetup paperSize="9" scale="58" orientation="portrait" horizontalDpi="300" verticalDpi="300" r:id="rId1"/>
  <headerFooter alignWithMargins="0">
    <oddFooter>&amp;L&amp;8&amp;F Rev 1 of 310805&amp;C&amp;8&amp;A&amp;R&amp;8 PRINTED: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62"/>
  <sheetViews>
    <sheetView topLeftCell="A13" zoomScaleNormal="100" workbookViewId="0">
      <selection activeCell="D25" sqref="D25"/>
    </sheetView>
  </sheetViews>
  <sheetFormatPr defaultRowHeight="15" x14ac:dyDescent="0.2"/>
  <cols>
    <col min="1" max="1" width="3.88671875" customWidth="1"/>
    <col min="2" max="2" width="9.44140625" bestFit="1" customWidth="1"/>
    <col min="3" max="3" width="10.109375" bestFit="1" customWidth="1"/>
    <col min="4" max="4" width="9.109375" bestFit="1" customWidth="1"/>
    <col min="5" max="5" width="9" bestFit="1" customWidth="1"/>
    <col min="6" max="6" width="4.109375" customWidth="1"/>
    <col min="7" max="8" width="12" bestFit="1" customWidth="1"/>
    <col min="9" max="9" width="9.88671875" bestFit="1" customWidth="1"/>
    <col min="10" max="10" width="7" customWidth="1"/>
    <col min="11" max="11" width="3.21875" customWidth="1"/>
    <col min="12" max="12" width="9.33203125" bestFit="1" customWidth="1"/>
    <col min="13" max="13" width="10.109375" bestFit="1" customWidth="1"/>
    <col min="14" max="14" width="9.109375" bestFit="1" customWidth="1"/>
    <col min="15" max="15" width="9" bestFit="1" customWidth="1"/>
    <col min="16" max="16" width="3.5546875" customWidth="1"/>
    <col min="18" max="18" width="12.88671875" customWidth="1"/>
    <col min="20" max="20" width="2.5546875" customWidth="1"/>
  </cols>
  <sheetData>
    <row r="1" spans="1:22" ht="16.5" thickBot="1" x14ac:dyDescent="0.3">
      <c r="A1" s="420"/>
      <c r="B1" s="1042" t="s">
        <v>249</v>
      </c>
      <c r="C1" s="595"/>
      <c r="D1" s="595"/>
      <c r="E1" s="595"/>
      <c r="F1" s="595"/>
      <c r="G1" s="1042" t="s">
        <v>247</v>
      </c>
      <c r="H1" s="595"/>
      <c r="I1" s="595"/>
      <c r="J1" s="595"/>
      <c r="K1" s="37"/>
      <c r="L1" s="1042" t="s">
        <v>246</v>
      </c>
      <c r="M1" s="595"/>
      <c r="N1" s="595"/>
      <c r="O1" s="595"/>
      <c r="Q1" s="542" t="s">
        <v>295</v>
      </c>
      <c r="R1" s="543"/>
      <c r="S1" s="543"/>
      <c r="T1" s="543"/>
      <c r="U1" s="543"/>
      <c r="V1" s="543"/>
    </row>
    <row r="2" spans="1:22" ht="25.5" x14ac:dyDescent="0.2">
      <c r="B2" s="595" t="s">
        <v>274</v>
      </c>
      <c r="C2" s="595"/>
      <c r="D2" s="595"/>
      <c r="E2" s="595"/>
      <c r="F2" s="37"/>
      <c r="G2" s="595" t="s">
        <v>275</v>
      </c>
      <c r="H2" s="595"/>
      <c r="I2" s="595"/>
      <c r="J2" s="595"/>
      <c r="K2" s="595"/>
      <c r="L2" s="595" t="s">
        <v>276</v>
      </c>
      <c r="M2" s="595"/>
      <c r="N2" s="37"/>
      <c r="O2" s="37"/>
      <c r="Q2" s="544" t="s">
        <v>296</v>
      </c>
      <c r="R2" s="545" t="s">
        <v>297</v>
      </c>
      <c r="S2" s="546" t="s">
        <v>298</v>
      </c>
      <c r="T2" s="547"/>
      <c r="U2" s="548" t="s">
        <v>299</v>
      </c>
      <c r="V2" s="549" t="s">
        <v>300</v>
      </c>
    </row>
    <row r="3" spans="1:22" ht="18.75" customHeight="1" x14ac:dyDescent="0.2">
      <c r="A3" s="422"/>
      <c r="B3" s="445">
        <v>0</v>
      </c>
      <c r="C3" s="445">
        <v>499000</v>
      </c>
      <c r="D3" s="445">
        <v>1589</v>
      </c>
      <c r="E3" s="1043">
        <v>0.105</v>
      </c>
      <c r="F3" s="595"/>
      <c r="G3" s="1051">
        <v>0</v>
      </c>
      <c r="H3" s="1051">
        <v>534000</v>
      </c>
      <c r="I3" s="1051">
        <v>1700</v>
      </c>
      <c r="J3" s="1043">
        <v>0.105</v>
      </c>
      <c r="K3" s="37"/>
      <c r="L3" s="1052">
        <v>0</v>
      </c>
      <c r="M3" s="1052">
        <v>603000</v>
      </c>
      <c r="N3" s="1052">
        <v>1922</v>
      </c>
      <c r="O3" s="1043">
        <v>0.105</v>
      </c>
      <c r="Q3" s="550" t="s">
        <v>301</v>
      </c>
      <c r="R3" s="551" t="s">
        <v>302</v>
      </c>
      <c r="S3" s="552">
        <f>IF('Input Data'!$E$23&lt;1,0,20%)</f>
        <v>0.2</v>
      </c>
      <c r="T3" s="553" t="s">
        <v>27</v>
      </c>
      <c r="U3" s="554">
        <f>IF('Input Data'!$E$23=1,'Input Data'!$D$24,1)</f>
        <v>1</v>
      </c>
      <c r="V3" s="555">
        <f>S3*U3</f>
        <v>0.2</v>
      </c>
    </row>
    <row r="4" spans="1:22" ht="15.75" thickBot="1" x14ac:dyDescent="0.25">
      <c r="A4" s="422"/>
      <c r="B4" s="445">
        <f>C3</f>
        <v>499000</v>
      </c>
      <c r="C4" s="445">
        <v>810000</v>
      </c>
      <c r="D4" s="445">
        <v>6579</v>
      </c>
      <c r="E4" s="1043">
        <v>9.5000000000000001E-2</v>
      </c>
      <c r="F4" s="595"/>
      <c r="G4" s="1051">
        <v>534000</v>
      </c>
      <c r="H4" s="1051">
        <v>867000</v>
      </c>
      <c r="I4" s="1051">
        <v>7040</v>
      </c>
      <c r="J4" s="1043">
        <v>9.5000000000000001E-2</v>
      </c>
      <c r="K4" s="37"/>
      <c r="L4" s="1052">
        <v>603000</v>
      </c>
      <c r="M4" s="1052">
        <v>980000</v>
      </c>
      <c r="N4" s="1052">
        <v>7952</v>
      </c>
      <c r="O4" s="1043">
        <v>9.5000000000000001E-2</v>
      </c>
      <c r="Q4" s="568" t="s">
        <v>303</v>
      </c>
      <c r="R4" s="569" t="s">
        <v>304</v>
      </c>
      <c r="S4" s="570">
        <f>IF('Input Data'!$E$23&lt;2,0,40%)</f>
        <v>0.4</v>
      </c>
      <c r="T4" s="571" t="s">
        <v>27</v>
      </c>
      <c r="U4" s="572">
        <f>IF('Input Data'!$E$23=2,'Input Data'!$D$24,1)</f>
        <v>1</v>
      </c>
      <c r="V4" s="573">
        <f>S4*U4+V3</f>
        <v>0.60000000000000009</v>
      </c>
    </row>
    <row r="5" spans="1:22" x14ac:dyDescent="0.2">
      <c r="A5" s="422"/>
      <c r="B5" s="445">
        <f>C4</f>
        <v>810000</v>
      </c>
      <c r="C5" s="445">
        <v>1231000</v>
      </c>
      <c r="D5" s="445">
        <v>10629</v>
      </c>
      <c r="E5" s="1043">
        <v>0.09</v>
      </c>
      <c r="F5" s="595"/>
      <c r="G5" s="1051">
        <v>867000</v>
      </c>
      <c r="H5" s="1051">
        <v>1317000</v>
      </c>
      <c r="I5" s="1051">
        <v>11375</v>
      </c>
      <c r="J5" s="1043">
        <v>0.09</v>
      </c>
      <c r="K5" s="37"/>
      <c r="L5" s="1052">
        <v>980000</v>
      </c>
      <c r="M5" s="1052">
        <v>1488000</v>
      </c>
      <c r="N5" s="1052">
        <v>12852</v>
      </c>
      <c r="O5" s="1043">
        <v>0.09</v>
      </c>
      <c r="Q5" s="574"/>
      <c r="R5" s="575"/>
      <c r="S5" s="576"/>
      <c r="T5" s="574"/>
      <c r="U5" s="577"/>
      <c r="V5" s="578"/>
    </row>
    <row r="6" spans="1:22" x14ac:dyDescent="0.2">
      <c r="A6" s="422"/>
      <c r="B6" s="445">
        <f t="shared" ref="B6:B12" si="0">C5</f>
        <v>1231000</v>
      </c>
      <c r="C6" s="445">
        <v>2051000</v>
      </c>
      <c r="D6" s="445">
        <v>16784</v>
      </c>
      <c r="E6" s="1043">
        <v>8.5000000000000006E-2</v>
      </c>
      <c r="F6" s="595"/>
      <c r="G6" s="1051">
        <v>1317000</v>
      </c>
      <c r="H6" s="1051">
        <v>2195000</v>
      </c>
      <c r="I6" s="1051">
        <v>17960</v>
      </c>
      <c r="J6" s="1043">
        <v>8.5000000000000006E-2</v>
      </c>
      <c r="K6" s="37"/>
      <c r="L6" s="1052">
        <v>1488000</v>
      </c>
      <c r="M6" s="1052">
        <v>2480000</v>
      </c>
      <c r="N6" s="1052">
        <v>20292</v>
      </c>
      <c r="O6" s="1043">
        <v>8.5000000000000006E-2</v>
      </c>
    </row>
    <row r="7" spans="1:22" x14ac:dyDescent="0.2">
      <c r="A7" s="422"/>
      <c r="B7" s="445">
        <f t="shared" si="0"/>
        <v>2051000</v>
      </c>
      <c r="C7" s="445">
        <v>3290000</v>
      </c>
      <c r="D7" s="445">
        <v>27039</v>
      </c>
      <c r="E7" s="1043">
        <v>0.08</v>
      </c>
      <c r="F7" s="595"/>
      <c r="G7" s="1051">
        <v>2195000</v>
      </c>
      <c r="H7" s="1051">
        <v>3520000</v>
      </c>
      <c r="I7" s="1051">
        <v>28935</v>
      </c>
      <c r="J7" s="1043">
        <v>0.08</v>
      </c>
      <c r="K7" s="37"/>
      <c r="L7" s="1052">
        <v>2480000</v>
      </c>
      <c r="M7" s="1052">
        <v>3978000</v>
      </c>
      <c r="N7" s="1052">
        <v>32692</v>
      </c>
      <c r="O7" s="1043">
        <v>0.08</v>
      </c>
      <c r="R7" s="551" t="s">
        <v>302</v>
      </c>
      <c r="S7" s="556">
        <v>0.2</v>
      </c>
      <c r="T7" s="2"/>
      <c r="U7" s="2"/>
      <c r="V7" s="2"/>
    </row>
    <row r="8" spans="1:22" x14ac:dyDescent="0.2">
      <c r="A8" s="422"/>
      <c r="B8" s="445">
        <f t="shared" si="0"/>
        <v>3290000</v>
      </c>
      <c r="C8" s="445">
        <v>5752000</v>
      </c>
      <c r="D8" s="445">
        <v>43489</v>
      </c>
      <c r="E8" s="1043">
        <v>7.4999999999999997E-2</v>
      </c>
      <c r="F8" s="595"/>
      <c r="G8" s="1051">
        <v>3520000</v>
      </c>
      <c r="H8" s="1051">
        <v>6155000</v>
      </c>
      <c r="I8" s="1051">
        <v>46535</v>
      </c>
      <c r="J8" s="1043">
        <v>7.4999999999999997E-2</v>
      </c>
      <c r="K8" s="37"/>
      <c r="L8" s="1052">
        <v>3978000</v>
      </c>
      <c r="M8" s="1052">
        <v>6955000</v>
      </c>
      <c r="N8" s="1052">
        <v>52582</v>
      </c>
      <c r="O8" s="1043">
        <v>7.4999999999999997E-2</v>
      </c>
      <c r="R8" s="551" t="s">
        <v>304</v>
      </c>
      <c r="S8" s="556">
        <v>0.4</v>
      </c>
      <c r="T8" s="2"/>
      <c r="U8" s="2"/>
      <c r="V8" s="2"/>
    </row>
    <row r="9" spans="1:22" x14ac:dyDescent="0.2">
      <c r="A9" s="422"/>
      <c r="B9" s="445">
        <f t="shared" si="0"/>
        <v>5752000</v>
      </c>
      <c r="C9" s="445">
        <v>8222000</v>
      </c>
      <c r="D9" s="445">
        <v>72249</v>
      </c>
      <c r="E9" s="1043">
        <v>7.0000000000000007E-2</v>
      </c>
      <c r="F9" s="595"/>
      <c r="G9" s="1051">
        <v>6155000</v>
      </c>
      <c r="H9" s="1051">
        <v>8798000</v>
      </c>
      <c r="I9" s="1051">
        <v>77310</v>
      </c>
      <c r="J9" s="1043">
        <v>7.0000000000000007E-2</v>
      </c>
      <c r="K9" s="37"/>
      <c r="L9" s="1052">
        <v>6955000</v>
      </c>
      <c r="M9" s="1052">
        <v>9942000</v>
      </c>
      <c r="N9" s="1052">
        <v>87357</v>
      </c>
      <c r="O9" s="1043">
        <v>7.0000000000000007E-2</v>
      </c>
      <c r="R9" s="557" t="s">
        <v>305</v>
      </c>
      <c r="S9" s="558">
        <v>0.4</v>
      </c>
      <c r="T9" s="2"/>
      <c r="U9" s="2"/>
      <c r="V9" s="2"/>
    </row>
    <row r="10" spans="1:22" ht="15.75" customHeight="1" x14ac:dyDescent="0.2">
      <c r="A10" s="422"/>
      <c r="B10" s="445">
        <f t="shared" si="0"/>
        <v>8222000</v>
      </c>
      <c r="C10" s="445">
        <v>12352000</v>
      </c>
      <c r="D10" s="445">
        <v>113359</v>
      </c>
      <c r="E10" s="1043">
        <v>6.5000000000000002E-2</v>
      </c>
      <c r="F10" s="595"/>
      <c r="G10" s="1051">
        <v>8798000</v>
      </c>
      <c r="H10" s="1051">
        <v>13217000</v>
      </c>
      <c r="I10" s="1051">
        <v>121300</v>
      </c>
      <c r="J10" s="1043">
        <v>6.5000000000000002E-2</v>
      </c>
      <c r="K10" s="37"/>
      <c r="L10" s="1052">
        <v>9942000</v>
      </c>
      <c r="M10" s="1052">
        <v>14935000</v>
      </c>
      <c r="N10" s="1052">
        <v>137067</v>
      </c>
      <c r="O10" s="1043">
        <v>6.5000000000000002E-2</v>
      </c>
      <c r="T10" s="2"/>
      <c r="U10" s="2"/>
      <c r="V10" s="2"/>
    </row>
    <row r="11" spans="1:22" ht="16.5" customHeight="1" x14ac:dyDescent="0.2">
      <c r="A11" s="422"/>
      <c r="B11" s="445">
        <f t="shared" si="0"/>
        <v>12352000</v>
      </c>
      <c r="C11" s="445">
        <v>28747000</v>
      </c>
      <c r="D11" s="445">
        <v>205999</v>
      </c>
      <c r="E11" s="1043">
        <v>5.7500000000000002E-2</v>
      </c>
      <c r="F11" s="595"/>
      <c r="G11" s="1051">
        <v>13217000</v>
      </c>
      <c r="H11" s="1051">
        <v>30759000</v>
      </c>
      <c r="I11" s="1051">
        <v>220428</v>
      </c>
      <c r="J11" s="1043">
        <v>5.7500000000000002E-2</v>
      </c>
      <c r="K11" s="37"/>
      <c r="L11" s="1052">
        <v>14935000</v>
      </c>
      <c r="M11" s="1052">
        <v>34758000</v>
      </c>
      <c r="N11" s="1052">
        <v>249080</v>
      </c>
      <c r="O11" s="1043">
        <v>5.7500000000000002E-2</v>
      </c>
    </row>
    <row r="12" spans="1:22" ht="15.75" customHeight="1" x14ac:dyDescent="0.2">
      <c r="A12" s="422"/>
      <c r="B12" s="445">
        <f t="shared" si="0"/>
        <v>28747000</v>
      </c>
      <c r="C12" s="445">
        <v>100000000</v>
      </c>
      <c r="D12" s="445">
        <v>349734</v>
      </c>
      <c r="E12" s="1043">
        <v>5.2499999999999998E-2</v>
      </c>
      <c r="F12" s="595"/>
      <c r="G12" s="1051">
        <v>30759000</v>
      </c>
      <c r="H12" s="445">
        <v>100000000</v>
      </c>
      <c r="I12" s="1051">
        <v>374223</v>
      </c>
      <c r="J12" s="1043">
        <v>5.2499999999999998E-2</v>
      </c>
      <c r="K12" s="37"/>
      <c r="L12" s="1052">
        <v>34758000</v>
      </c>
      <c r="M12" s="445">
        <v>100000000</v>
      </c>
      <c r="N12" s="1052">
        <v>422870</v>
      </c>
      <c r="O12" s="1043">
        <v>5.2499999999999998E-2</v>
      </c>
    </row>
    <row r="13" spans="1:22" x14ac:dyDescent="0.2">
      <c r="A13" s="420"/>
      <c r="B13" s="595"/>
      <c r="C13" s="595"/>
      <c r="D13" s="595"/>
      <c r="E13" s="595"/>
      <c r="F13" s="595"/>
      <c r="G13" s="595"/>
      <c r="H13" s="595"/>
      <c r="I13" s="595"/>
      <c r="J13" s="595"/>
      <c r="K13" s="37"/>
      <c r="L13" s="595"/>
      <c r="M13" s="595"/>
      <c r="N13" s="595"/>
      <c r="O13" s="595"/>
    </row>
    <row r="14" spans="1:22" x14ac:dyDescent="0.2">
      <c r="B14" s="595" t="s">
        <v>282</v>
      </c>
      <c r="C14" s="595"/>
      <c r="D14" s="595"/>
      <c r="E14" s="595"/>
      <c r="F14" s="37"/>
      <c r="G14" s="595" t="s">
        <v>283</v>
      </c>
      <c r="H14" s="595"/>
      <c r="I14" s="595"/>
      <c r="J14" s="595"/>
      <c r="K14" s="595"/>
      <c r="L14" s="595" t="s">
        <v>284</v>
      </c>
      <c r="M14" s="595"/>
      <c r="N14" s="250"/>
      <c r="O14" s="250"/>
    </row>
    <row r="15" spans="1:22" x14ac:dyDescent="0.2">
      <c r="A15" s="422"/>
      <c r="B15" s="445">
        <v>0</v>
      </c>
      <c r="C15" s="445">
        <v>245000</v>
      </c>
      <c r="D15" s="445">
        <v>1296</v>
      </c>
      <c r="E15" s="424">
        <v>0.105</v>
      </c>
      <c r="F15" s="595"/>
      <c r="G15" s="1051">
        <v>0</v>
      </c>
      <c r="H15" s="1051">
        <v>262000</v>
      </c>
      <c r="I15" s="1051">
        <v>1358</v>
      </c>
      <c r="J15" s="1043">
        <v>0.105</v>
      </c>
      <c r="K15" s="37"/>
      <c r="L15" s="1051">
        <v>0</v>
      </c>
      <c r="M15" s="1051">
        <v>296000</v>
      </c>
      <c r="N15" s="1051">
        <v>1535</v>
      </c>
      <c r="O15" s="1043">
        <v>0.105</v>
      </c>
    </row>
    <row r="16" spans="1:22" x14ac:dyDescent="0.2">
      <c r="A16" s="422"/>
      <c r="B16" s="445">
        <f t="shared" ref="B16:B21" si="1">C15</f>
        <v>245000</v>
      </c>
      <c r="C16" s="445">
        <v>499000</v>
      </c>
      <c r="D16" s="445">
        <v>3719</v>
      </c>
      <c r="E16" s="424">
        <v>9.5000000000000001E-2</v>
      </c>
      <c r="F16" s="595"/>
      <c r="G16" s="1051">
        <v>262000</v>
      </c>
      <c r="H16" s="1051">
        <v>534000</v>
      </c>
      <c r="I16" s="1051">
        <v>3978</v>
      </c>
      <c r="J16" s="1043">
        <v>9.5000000000000001E-2</v>
      </c>
      <c r="K16" s="37"/>
      <c r="L16" s="1051">
        <v>296000</v>
      </c>
      <c r="M16" s="1051">
        <v>603000</v>
      </c>
      <c r="N16" s="1051">
        <v>4495</v>
      </c>
      <c r="O16" s="1043">
        <v>9.5000000000000001E-2</v>
      </c>
    </row>
    <row r="17" spans="1:15" x14ac:dyDescent="0.2">
      <c r="A17" s="422"/>
      <c r="B17" s="445">
        <f t="shared" si="1"/>
        <v>499000</v>
      </c>
      <c r="C17" s="445">
        <v>1231000</v>
      </c>
      <c r="D17" s="445">
        <v>8709</v>
      </c>
      <c r="E17" s="424">
        <v>8.5000000000000006E-2</v>
      </c>
      <c r="F17" s="595"/>
      <c r="G17" s="1051">
        <v>534000</v>
      </c>
      <c r="H17" s="1051">
        <v>1317000</v>
      </c>
      <c r="I17" s="1051">
        <v>9318</v>
      </c>
      <c r="J17" s="1043">
        <v>8.5000000000000006E-2</v>
      </c>
      <c r="K17" s="37"/>
      <c r="L17" s="1051">
        <v>603000</v>
      </c>
      <c r="M17" s="1051">
        <v>1488000</v>
      </c>
      <c r="N17" s="1051">
        <v>10525</v>
      </c>
      <c r="O17" s="1043">
        <v>8.5000000000000006E-2</v>
      </c>
    </row>
    <row r="18" spans="1:15" x14ac:dyDescent="0.2">
      <c r="A18" s="422"/>
      <c r="B18" s="445">
        <f t="shared" si="1"/>
        <v>1231000</v>
      </c>
      <c r="C18" s="445">
        <v>2471000</v>
      </c>
      <c r="D18" s="445">
        <v>14864</v>
      </c>
      <c r="E18" s="424">
        <v>0.08</v>
      </c>
      <c r="F18" s="595"/>
      <c r="G18" s="1051">
        <v>1317000</v>
      </c>
      <c r="H18" s="1051">
        <v>2644000</v>
      </c>
      <c r="I18" s="1051">
        <v>15903</v>
      </c>
      <c r="J18" s="1043">
        <v>0.08</v>
      </c>
      <c r="K18" s="37"/>
      <c r="L18" s="1051">
        <v>1488000</v>
      </c>
      <c r="M18" s="1051">
        <v>2988000</v>
      </c>
      <c r="N18" s="1051">
        <v>17965</v>
      </c>
      <c r="O18" s="1043">
        <v>0.08</v>
      </c>
    </row>
    <row r="19" spans="1:15" x14ac:dyDescent="0.2">
      <c r="A19" s="422"/>
      <c r="B19" s="445">
        <f t="shared" si="1"/>
        <v>2471000</v>
      </c>
      <c r="C19" s="445">
        <v>5752000</v>
      </c>
      <c r="D19" s="445">
        <v>27219</v>
      </c>
      <c r="E19" s="424">
        <v>7.4999999999999997E-2</v>
      </c>
      <c r="F19" s="595"/>
      <c r="G19" s="1051">
        <v>2644000</v>
      </c>
      <c r="H19" s="1051">
        <v>6155000</v>
      </c>
      <c r="I19" s="1051">
        <v>29123</v>
      </c>
      <c r="J19" s="1043">
        <v>7.4999999999999997E-2</v>
      </c>
      <c r="K19" s="37"/>
      <c r="L19" s="1051">
        <v>2988000</v>
      </c>
      <c r="M19" s="1051">
        <v>6955000</v>
      </c>
      <c r="N19" s="1051">
        <v>32905</v>
      </c>
      <c r="O19" s="1043">
        <v>7.4999999999999997E-2</v>
      </c>
    </row>
    <row r="20" spans="1:15" x14ac:dyDescent="0.2">
      <c r="A20" s="422"/>
      <c r="B20" s="445">
        <f t="shared" si="1"/>
        <v>5752000</v>
      </c>
      <c r="C20" s="445">
        <v>12352000</v>
      </c>
      <c r="D20" s="445">
        <v>55979</v>
      </c>
      <c r="E20" s="424">
        <v>7.0000000000000007E-2</v>
      </c>
      <c r="F20" s="595"/>
      <c r="G20" s="1051">
        <v>6155000</v>
      </c>
      <c r="H20" s="1051">
        <v>13217000</v>
      </c>
      <c r="I20" s="1051">
        <v>59898</v>
      </c>
      <c r="J20" s="1043">
        <v>7.0000000000000007E-2</v>
      </c>
      <c r="K20" s="37"/>
      <c r="L20" s="1051">
        <v>6955000</v>
      </c>
      <c r="M20" s="1051">
        <v>14947000</v>
      </c>
      <c r="N20" s="1051">
        <v>67680</v>
      </c>
      <c r="O20" s="1043">
        <v>7.0000000000000007E-2</v>
      </c>
    </row>
    <row r="21" spans="1:15" x14ac:dyDescent="0.2">
      <c r="A21" s="422"/>
      <c r="B21" s="445">
        <f t="shared" si="1"/>
        <v>12352000</v>
      </c>
      <c r="C21" s="445">
        <v>100000000</v>
      </c>
      <c r="D21" s="445">
        <v>117739</v>
      </c>
      <c r="E21" s="424">
        <v>6.5000000000000002E-2</v>
      </c>
      <c r="F21" s="595"/>
      <c r="G21" s="1051">
        <v>13217000</v>
      </c>
      <c r="H21" s="445">
        <v>100000000</v>
      </c>
      <c r="I21" s="1051">
        <v>125983</v>
      </c>
      <c r="J21" s="1043">
        <v>6.5000000000000002E-2</v>
      </c>
      <c r="K21" s="37"/>
      <c r="L21" s="1051">
        <v>14947000</v>
      </c>
      <c r="M21" s="445">
        <v>100000000</v>
      </c>
      <c r="N21" s="1051">
        <v>142415</v>
      </c>
      <c r="O21" s="1043">
        <v>6.5000000000000002E-2</v>
      </c>
    </row>
    <row r="22" spans="1:15" x14ac:dyDescent="0.2">
      <c r="A22" s="422"/>
      <c r="B22" s="425"/>
      <c r="C22" s="425"/>
      <c r="D22" s="425"/>
      <c r="E22" s="426"/>
      <c r="F22" s="595"/>
      <c r="G22" s="1044"/>
      <c r="H22" s="1045"/>
      <c r="I22" s="1044"/>
      <c r="J22" s="1044"/>
      <c r="K22" s="37"/>
      <c r="L22" s="1046"/>
      <c r="M22" s="1046"/>
      <c r="N22" s="1046"/>
      <c r="O22" s="1046"/>
    </row>
    <row r="23" spans="1:15" x14ac:dyDescent="0.2">
      <c r="B23" s="1192" t="s">
        <v>278</v>
      </c>
      <c r="C23" s="1192"/>
      <c r="D23" s="1192"/>
      <c r="E23" s="1192"/>
      <c r="F23" s="37"/>
      <c r="G23" s="1192" t="s">
        <v>279</v>
      </c>
      <c r="H23" s="1192"/>
      <c r="I23" s="1192"/>
      <c r="J23" s="1192"/>
      <c r="K23" s="595"/>
      <c r="L23" s="1192" t="s">
        <v>280</v>
      </c>
      <c r="M23" s="1192"/>
      <c r="N23" s="1192"/>
      <c r="O23" s="1192"/>
    </row>
    <row r="24" spans="1:15" x14ac:dyDescent="0.2">
      <c r="A24" s="422"/>
      <c r="B24" s="445">
        <v>0</v>
      </c>
      <c r="C24" s="445">
        <v>499000</v>
      </c>
      <c r="D24" s="445">
        <v>0</v>
      </c>
      <c r="E24" s="1047">
        <v>3.15E-2</v>
      </c>
      <c r="F24" s="595"/>
      <c r="G24" s="1051">
        <v>0</v>
      </c>
      <c r="H24" s="1051">
        <v>534000</v>
      </c>
      <c r="I24" s="1051">
        <v>0</v>
      </c>
      <c r="J24" s="1047">
        <v>3.15E-2</v>
      </c>
      <c r="K24" s="37"/>
      <c r="L24" s="1052">
        <v>0</v>
      </c>
      <c r="M24" s="1052">
        <v>603000</v>
      </c>
      <c r="N24" s="1052">
        <v>0</v>
      </c>
      <c r="O24" s="1047">
        <v>3.15E-2</v>
      </c>
    </row>
    <row r="25" spans="1:15" x14ac:dyDescent="0.2">
      <c r="A25" s="422"/>
      <c r="B25" s="445">
        <f t="shared" ref="B25:B30" si="2">C24</f>
        <v>499000</v>
      </c>
      <c r="C25" s="445">
        <f>C18</f>
        <v>2471000</v>
      </c>
      <c r="D25" s="445">
        <v>1248</v>
      </c>
      <c r="E25" s="1047">
        <v>2.9000000000000001E-2</v>
      </c>
      <c r="F25" s="595"/>
      <c r="G25" s="1051">
        <v>534000</v>
      </c>
      <c r="H25" s="1051">
        <v>2644000</v>
      </c>
      <c r="I25" s="1051">
        <v>1335</v>
      </c>
      <c r="J25" s="1047">
        <v>2.9000000000000001E-2</v>
      </c>
      <c r="K25" s="37"/>
      <c r="L25" s="1052">
        <v>603000</v>
      </c>
      <c r="M25" s="1052">
        <v>2988000</v>
      </c>
      <c r="N25" s="1052">
        <v>1508</v>
      </c>
      <c r="O25" s="1047">
        <v>2.9000000000000001E-2</v>
      </c>
    </row>
    <row r="26" spans="1:15" x14ac:dyDescent="0.2">
      <c r="A26" s="422"/>
      <c r="B26" s="445">
        <f t="shared" si="2"/>
        <v>2471000</v>
      </c>
      <c r="C26" s="445">
        <v>6563000</v>
      </c>
      <c r="D26" s="445">
        <v>7426</v>
      </c>
      <c r="E26" s="1047">
        <v>2.6499999999999999E-2</v>
      </c>
      <c r="F26" s="595"/>
      <c r="G26" s="1051">
        <v>2644000</v>
      </c>
      <c r="H26" s="1051">
        <v>7022000</v>
      </c>
      <c r="I26" s="1051">
        <v>7945</v>
      </c>
      <c r="J26" s="1047">
        <v>2.6499999999999999E-2</v>
      </c>
      <c r="K26" s="37"/>
      <c r="L26" s="1052">
        <v>2988000</v>
      </c>
      <c r="M26" s="1052">
        <v>7935000</v>
      </c>
      <c r="N26" s="1052">
        <v>8978</v>
      </c>
      <c r="O26" s="1047">
        <v>2.6499999999999999E-2</v>
      </c>
    </row>
    <row r="27" spans="1:15" x14ac:dyDescent="0.2">
      <c r="A27" s="422"/>
      <c r="B27" s="445">
        <f t="shared" si="2"/>
        <v>6563000</v>
      </c>
      <c r="C27" s="445">
        <v>13113000</v>
      </c>
      <c r="D27" s="445">
        <v>17271</v>
      </c>
      <c r="E27" s="1047">
        <v>2.5000000000000001E-2</v>
      </c>
      <c r="F27" s="595"/>
      <c r="G27" s="1051">
        <v>7022000</v>
      </c>
      <c r="H27" s="1051">
        <v>14031000</v>
      </c>
      <c r="I27" s="1051">
        <v>18478</v>
      </c>
      <c r="J27" s="1047">
        <v>2.5000000000000001E-2</v>
      </c>
      <c r="K27" s="37"/>
      <c r="L27" s="1052">
        <v>7935000</v>
      </c>
      <c r="M27" s="1052">
        <v>15855000</v>
      </c>
      <c r="N27" s="1052">
        <v>20881</v>
      </c>
      <c r="O27" s="1047">
        <v>2.5000000000000001E-2</v>
      </c>
    </row>
    <row r="28" spans="1:15" x14ac:dyDescent="0.2">
      <c r="A28" s="422"/>
      <c r="B28" s="445">
        <f t="shared" si="2"/>
        <v>13113000</v>
      </c>
      <c r="C28" s="445">
        <v>19762000</v>
      </c>
      <c r="D28" s="445">
        <v>36941</v>
      </c>
      <c r="E28" s="1047">
        <v>2.35E-2</v>
      </c>
      <c r="F28" s="595"/>
      <c r="G28" s="1051">
        <v>14031000</v>
      </c>
      <c r="H28" s="1051">
        <v>21145000</v>
      </c>
      <c r="I28" s="1051">
        <v>39525</v>
      </c>
      <c r="J28" s="1047">
        <v>2.35E-2</v>
      </c>
      <c r="K28" s="37"/>
      <c r="L28" s="1052">
        <v>15855000</v>
      </c>
      <c r="M28" s="1052">
        <v>23894000</v>
      </c>
      <c r="N28" s="1052">
        <v>44664</v>
      </c>
      <c r="O28" s="1047">
        <v>2.35E-2</v>
      </c>
    </row>
    <row r="29" spans="1:15" x14ac:dyDescent="0.2">
      <c r="A29" s="422"/>
      <c r="B29" s="445">
        <f t="shared" si="2"/>
        <v>19762000</v>
      </c>
      <c r="C29" s="445">
        <v>29594000</v>
      </c>
      <c r="D29" s="445">
        <v>56703</v>
      </c>
      <c r="E29" s="1047">
        <v>2.2499999999999999E-2</v>
      </c>
      <c r="F29" s="595"/>
      <c r="G29" s="1051">
        <v>21145000</v>
      </c>
      <c r="H29" s="1051">
        <v>31666000</v>
      </c>
      <c r="I29" s="1051">
        <v>60670</v>
      </c>
      <c r="J29" s="1047">
        <v>2.2499999999999999E-2</v>
      </c>
      <c r="K29" s="37"/>
      <c r="L29" s="1052">
        <v>23894000</v>
      </c>
      <c r="M29" s="1052">
        <v>35783000</v>
      </c>
      <c r="N29" s="1052">
        <v>68558</v>
      </c>
      <c r="O29" s="1047">
        <v>2.2499999999999999E-2</v>
      </c>
    </row>
    <row r="30" spans="1:15" x14ac:dyDescent="0.2">
      <c r="A30" s="422"/>
      <c r="B30" s="445">
        <f t="shared" si="2"/>
        <v>29594000</v>
      </c>
      <c r="C30" s="445">
        <v>100000000</v>
      </c>
      <c r="D30" s="445">
        <v>101094</v>
      </c>
      <c r="E30" s="1047">
        <v>2.1000000000000001E-2</v>
      </c>
      <c r="F30" s="595"/>
      <c r="G30" s="1051">
        <v>31666000</v>
      </c>
      <c r="H30" s="445">
        <v>100000000</v>
      </c>
      <c r="I30" s="1051">
        <v>108169</v>
      </c>
      <c r="J30" s="1047">
        <v>2.1000000000000001E-2</v>
      </c>
      <c r="K30" s="37"/>
      <c r="L30" s="1052">
        <v>35783000</v>
      </c>
      <c r="M30" s="445">
        <v>100000000</v>
      </c>
      <c r="N30" s="1052">
        <v>122233</v>
      </c>
      <c r="O30" s="1047">
        <v>2.1000000000000001E-2</v>
      </c>
    </row>
    <row r="31" spans="1:15" x14ac:dyDescent="0.2">
      <c r="A31" s="422"/>
      <c r="B31" s="595"/>
      <c r="C31" s="595"/>
      <c r="D31" s="595"/>
      <c r="E31" s="595"/>
      <c r="F31" s="595"/>
      <c r="G31" s="1048"/>
      <c r="H31" s="1048"/>
      <c r="I31" s="1048"/>
      <c r="J31" s="1048"/>
      <c r="K31" s="37"/>
      <c r="L31" s="37"/>
      <c r="M31" s="37"/>
      <c r="N31" s="37"/>
      <c r="O31" s="37"/>
    </row>
    <row r="32" spans="1:15" x14ac:dyDescent="0.2">
      <c r="B32" s="595"/>
      <c r="C32" s="595"/>
      <c r="D32" s="595"/>
      <c r="E32" s="595"/>
      <c r="F32" s="37"/>
      <c r="G32" s="1049"/>
      <c r="H32" s="1049"/>
      <c r="I32" s="1049"/>
      <c r="J32" s="1049"/>
      <c r="K32" s="37"/>
      <c r="L32" s="37"/>
      <c r="M32" s="37"/>
      <c r="N32" s="37"/>
      <c r="O32" s="37"/>
    </row>
    <row r="33" spans="2:15" ht="15.75" x14ac:dyDescent="0.2">
      <c r="B33" s="1042" t="s">
        <v>250</v>
      </c>
      <c r="C33" s="1048"/>
      <c r="D33" s="1048"/>
      <c r="E33" s="595"/>
      <c r="F33" s="37"/>
      <c r="G33" s="1049"/>
      <c r="H33" s="1049"/>
      <c r="I33" s="1049"/>
      <c r="J33" s="1049"/>
      <c r="K33" s="37"/>
      <c r="L33" s="37"/>
      <c r="M33" s="37"/>
      <c r="N33" s="37"/>
      <c r="O33" s="37"/>
    </row>
    <row r="34" spans="2:15" x14ac:dyDescent="0.2">
      <c r="B34" s="595" t="s">
        <v>273</v>
      </c>
      <c r="C34" s="1048"/>
      <c r="D34" s="1048"/>
      <c r="E34" s="595"/>
      <c r="F34" s="37"/>
      <c r="G34" s="1049"/>
      <c r="H34" s="1049"/>
      <c r="I34" s="1049" t="s">
        <v>248</v>
      </c>
      <c r="J34" s="1049"/>
      <c r="K34" s="37"/>
      <c r="L34" s="37"/>
      <c r="M34" s="37"/>
      <c r="N34" s="37"/>
      <c r="O34" s="37"/>
    </row>
    <row r="35" spans="2:15" x14ac:dyDescent="0.2">
      <c r="B35" s="445">
        <v>0</v>
      </c>
      <c r="C35" s="445">
        <v>448000</v>
      </c>
      <c r="D35" s="445">
        <v>1430</v>
      </c>
      <c r="E35" s="1043">
        <v>0.105</v>
      </c>
      <c r="F35" s="37"/>
      <c r="G35" s="1049"/>
      <c r="H35" s="1049"/>
      <c r="I35" s="1049"/>
      <c r="J35" s="1049"/>
      <c r="K35" s="37"/>
      <c r="L35" s="37"/>
      <c r="M35" s="37"/>
      <c r="N35" s="37"/>
      <c r="O35" s="37"/>
    </row>
    <row r="36" spans="2:15" x14ac:dyDescent="0.2">
      <c r="B36" s="445">
        <v>448000</v>
      </c>
      <c r="C36" s="445">
        <v>727000</v>
      </c>
      <c r="D36" s="445">
        <v>5910</v>
      </c>
      <c r="E36" s="1043">
        <v>9.5000000000000001E-2</v>
      </c>
      <c r="F36" s="37"/>
      <c r="G36" s="1049"/>
      <c r="H36" s="1049"/>
      <c r="I36" s="1049"/>
      <c r="J36" s="1049"/>
      <c r="K36" s="37"/>
      <c r="L36" s="37"/>
      <c r="M36" s="37"/>
      <c r="N36" s="37"/>
      <c r="O36" s="37"/>
    </row>
    <row r="37" spans="2:15" x14ac:dyDescent="0.2">
      <c r="B37" s="445">
        <v>727000</v>
      </c>
      <c r="C37" s="445">
        <v>1106000</v>
      </c>
      <c r="D37" s="445">
        <v>9545</v>
      </c>
      <c r="E37" s="1043">
        <v>0.09</v>
      </c>
      <c r="F37" s="37"/>
      <c r="G37" s="1049"/>
      <c r="H37" s="1049"/>
      <c r="I37" s="1049"/>
      <c r="J37" s="1049"/>
      <c r="K37" s="37"/>
      <c r="L37" s="37"/>
      <c r="M37" s="37"/>
      <c r="N37" s="37"/>
      <c r="O37" s="37"/>
    </row>
    <row r="38" spans="2:15" x14ac:dyDescent="0.2">
      <c r="B38" s="445">
        <v>1106000</v>
      </c>
      <c r="C38" s="445">
        <v>1842000</v>
      </c>
      <c r="D38" s="445">
        <v>15075</v>
      </c>
      <c r="E38" s="1043">
        <v>8.5000000000000006E-2</v>
      </c>
      <c r="F38" s="37"/>
      <c r="G38" s="37"/>
      <c r="H38" s="37"/>
      <c r="I38" s="37"/>
      <c r="J38" s="37"/>
      <c r="K38" s="37"/>
      <c r="L38" s="37"/>
      <c r="M38" s="37"/>
      <c r="N38" s="37"/>
      <c r="O38" s="37"/>
    </row>
    <row r="39" spans="2:15" x14ac:dyDescent="0.2">
      <c r="B39" s="445">
        <v>1842000</v>
      </c>
      <c r="C39" s="445">
        <v>2956000</v>
      </c>
      <c r="D39" s="445">
        <v>24285</v>
      </c>
      <c r="E39" s="1043">
        <v>0.08</v>
      </c>
      <c r="F39" s="37"/>
      <c r="G39" s="37"/>
      <c r="H39" s="37"/>
      <c r="I39" s="37"/>
      <c r="J39" s="37"/>
      <c r="K39" s="37"/>
      <c r="L39" s="37"/>
      <c r="M39" s="37"/>
      <c r="N39" s="37"/>
      <c r="O39" s="37"/>
    </row>
    <row r="40" spans="2:15" x14ac:dyDescent="0.2">
      <c r="B40" s="445">
        <v>2956000</v>
      </c>
      <c r="C40" s="445">
        <v>5168000</v>
      </c>
      <c r="D40" s="445">
        <v>39065</v>
      </c>
      <c r="E40" s="1043">
        <v>7.4999999999999997E-2</v>
      </c>
      <c r="F40" s="37"/>
      <c r="G40" s="37"/>
      <c r="H40" s="37"/>
      <c r="I40" s="37"/>
      <c r="J40" s="37"/>
      <c r="K40" s="37"/>
      <c r="L40" s="37"/>
      <c r="M40" s="37"/>
      <c r="N40" s="37"/>
      <c r="O40" s="37"/>
    </row>
    <row r="41" spans="2:15" x14ac:dyDescent="0.2">
      <c r="B41" s="445">
        <v>5168000</v>
      </c>
      <c r="C41" s="445">
        <v>7387000</v>
      </c>
      <c r="D41" s="445">
        <v>64905</v>
      </c>
      <c r="E41" s="1043">
        <v>7.0000000000000007E-2</v>
      </c>
      <c r="F41" s="37"/>
      <c r="G41" s="37"/>
      <c r="H41" s="37"/>
      <c r="I41" s="37"/>
      <c r="J41" s="37"/>
      <c r="K41" s="37"/>
      <c r="L41" s="37"/>
      <c r="M41" s="37"/>
      <c r="N41" s="37"/>
      <c r="O41" s="37"/>
    </row>
    <row r="42" spans="2:15" x14ac:dyDescent="0.2">
      <c r="B42" s="445">
        <v>7387000</v>
      </c>
      <c r="C42" s="445">
        <v>11098000</v>
      </c>
      <c r="D42" s="445">
        <v>101804</v>
      </c>
      <c r="E42" s="1043">
        <v>6.5000000000000002E-2</v>
      </c>
      <c r="F42" s="37"/>
      <c r="G42" s="37"/>
      <c r="H42" s="37"/>
      <c r="I42" s="37"/>
      <c r="J42" s="37"/>
      <c r="K42" s="37"/>
      <c r="L42" s="37"/>
      <c r="M42" s="37"/>
      <c r="N42" s="37"/>
      <c r="O42" s="37"/>
    </row>
    <row r="43" spans="2:15" x14ac:dyDescent="0.2">
      <c r="B43" s="445">
        <v>11098000</v>
      </c>
      <c r="C43" s="445">
        <v>25828000</v>
      </c>
      <c r="D43" s="445">
        <v>185075</v>
      </c>
      <c r="E43" s="1043">
        <v>5.7500000000000002E-2</v>
      </c>
      <c r="F43" s="37"/>
      <c r="G43" s="37"/>
      <c r="H43" s="37"/>
      <c r="I43" s="37"/>
      <c r="J43" s="37"/>
      <c r="K43" s="37"/>
      <c r="L43" s="37"/>
      <c r="M43" s="37"/>
      <c r="N43" s="37"/>
      <c r="O43" s="37"/>
    </row>
    <row r="44" spans="2:15" x14ac:dyDescent="0.2">
      <c r="B44" s="445">
        <v>25828000</v>
      </c>
      <c r="C44" s="423">
        <v>100000000</v>
      </c>
      <c r="D44" s="445">
        <v>314215</v>
      </c>
      <c r="E44" s="1043">
        <v>5.2499999999999998E-2</v>
      </c>
      <c r="F44" s="37"/>
      <c r="G44" s="37"/>
      <c r="H44" s="37"/>
      <c r="I44" s="37"/>
      <c r="J44" s="37"/>
      <c r="K44" s="37"/>
      <c r="L44" s="37"/>
      <c r="M44" s="37"/>
      <c r="N44" s="37"/>
      <c r="O44" s="37"/>
    </row>
    <row r="45" spans="2:15" x14ac:dyDescent="0.2">
      <c r="B45" s="1050"/>
      <c r="C45" s="1050"/>
      <c r="D45" s="1050"/>
      <c r="E45" s="595"/>
      <c r="F45" s="37"/>
      <c r="G45" s="37"/>
      <c r="H45" s="37"/>
      <c r="I45" s="37"/>
      <c r="J45" s="37"/>
      <c r="K45" s="37"/>
      <c r="L45" s="37"/>
      <c r="M45" s="37"/>
      <c r="N45" s="37"/>
      <c r="O45" s="37"/>
    </row>
    <row r="46" spans="2:15" x14ac:dyDescent="0.2">
      <c r="B46" s="595" t="s">
        <v>281</v>
      </c>
      <c r="C46" s="1048"/>
      <c r="D46" s="1048"/>
      <c r="E46" s="595"/>
      <c r="F46" s="37"/>
      <c r="G46" s="37"/>
      <c r="H46" s="37"/>
      <c r="I46" s="37"/>
      <c r="J46" s="37"/>
      <c r="K46" s="37"/>
      <c r="L46" s="37"/>
      <c r="M46" s="37"/>
      <c r="N46" s="37"/>
      <c r="O46" s="37"/>
    </row>
    <row r="47" spans="2:15" x14ac:dyDescent="0.2">
      <c r="B47" s="445">
        <v>0</v>
      </c>
      <c r="C47" s="445">
        <v>220000</v>
      </c>
      <c r="D47" s="445">
        <v>1137</v>
      </c>
      <c r="E47" s="424">
        <v>0.105</v>
      </c>
      <c r="F47" s="37"/>
      <c r="G47" s="37"/>
      <c r="H47" s="37"/>
      <c r="I47" s="37"/>
      <c r="J47" s="37"/>
      <c r="K47" s="37"/>
      <c r="L47" s="37"/>
      <c r="M47" s="37"/>
      <c r="N47" s="37"/>
      <c r="O47" s="37"/>
    </row>
    <row r="48" spans="2:15" x14ac:dyDescent="0.2">
      <c r="B48" s="445">
        <v>220000</v>
      </c>
      <c r="C48" s="445">
        <v>448000</v>
      </c>
      <c r="D48" s="445">
        <v>3337</v>
      </c>
      <c r="E48" s="424">
        <v>9.5000000000000001E-2</v>
      </c>
      <c r="F48" s="37"/>
      <c r="G48" s="37"/>
      <c r="H48" s="37"/>
      <c r="I48" s="37"/>
      <c r="J48" s="37"/>
      <c r="K48" s="37"/>
      <c r="L48" s="37"/>
      <c r="M48" s="37"/>
      <c r="N48" s="37"/>
      <c r="O48" s="37"/>
    </row>
    <row r="49" spans="2:15" x14ac:dyDescent="0.2">
      <c r="B49" s="445">
        <v>448000</v>
      </c>
      <c r="C49" s="445">
        <v>1106000</v>
      </c>
      <c r="D49" s="445">
        <v>7817</v>
      </c>
      <c r="E49" s="424">
        <v>8.5000000000000006E-2</v>
      </c>
      <c r="F49" s="37"/>
      <c r="G49" s="37"/>
      <c r="H49" s="37"/>
      <c r="I49" s="37"/>
      <c r="J49" s="37"/>
      <c r="K49" s="37"/>
      <c r="L49" s="37"/>
      <c r="M49" s="37"/>
      <c r="N49" s="37"/>
      <c r="O49" s="37"/>
    </row>
    <row r="50" spans="2:15" x14ac:dyDescent="0.2">
      <c r="B50" s="445">
        <v>1106000</v>
      </c>
      <c r="C50" s="445">
        <v>2220000</v>
      </c>
      <c r="D50" s="445">
        <v>13347</v>
      </c>
      <c r="E50" s="424">
        <v>0.08</v>
      </c>
      <c r="F50" s="37"/>
      <c r="G50" s="37"/>
      <c r="H50" s="37"/>
      <c r="I50" s="37"/>
      <c r="J50" s="37"/>
      <c r="K50" s="37"/>
      <c r="L50" s="37"/>
      <c r="M50" s="37"/>
      <c r="N50" s="37"/>
      <c r="O50" s="37"/>
    </row>
    <row r="51" spans="2:15" x14ac:dyDescent="0.2">
      <c r="B51" s="445">
        <v>2220000</v>
      </c>
      <c r="C51" s="445">
        <v>5168000</v>
      </c>
      <c r="D51" s="445">
        <v>24447</v>
      </c>
      <c r="E51" s="424">
        <v>7.4999999999999997E-2</v>
      </c>
      <c r="F51" s="37"/>
      <c r="G51" s="37"/>
      <c r="H51" s="37"/>
      <c r="I51" s="37"/>
      <c r="J51" s="37"/>
      <c r="K51" s="37"/>
      <c r="L51" s="37"/>
      <c r="M51" s="37"/>
      <c r="N51" s="37"/>
      <c r="O51" s="37"/>
    </row>
    <row r="52" spans="2:15" x14ac:dyDescent="0.2">
      <c r="B52" s="445">
        <v>5168000</v>
      </c>
      <c r="C52" s="445">
        <v>11098000</v>
      </c>
      <c r="D52" s="445">
        <v>50287</v>
      </c>
      <c r="E52" s="424">
        <v>7.0000000000000007E-2</v>
      </c>
      <c r="F52" s="37"/>
      <c r="G52" s="37"/>
      <c r="H52" s="37"/>
      <c r="I52" s="37"/>
      <c r="J52" s="37"/>
      <c r="K52" s="37"/>
      <c r="L52" s="37"/>
      <c r="M52" s="37"/>
      <c r="N52" s="37"/>
      <c r="O52" s="37"/>
    </row>
    <row r="53" spans="2:15" x14ac:dyDescent="0.2">
      <c r="B53" s="445">
        <v>11098000</v>
      </c>
      <c r="C53" s="423">
        <v>100000000</v>
      </c>
      <c r="D53" s="445">
        <v>105777</v>
      </c>
      <c r="E53" s="424">
        <v>6.5000000000000002E-2</v>
      </c>
      <c r="F53" s="37"/>
      <c r="G53" s="37"/>
      <c r="H53" s="37"/>
      <c r="I53" s="37"/>
      <c r="J53" s="37"/>
      <c r="K53" s="37"/>
      <c r="L53" s="37"/>
      <c r="M53" s="37"/>
      <c r="N53" s="37"/>
      <c r="O53" s="37"/>
    </row>
    <row r="54" spans="2:15" x14ac:dyDescent="0.2">
      <c r="B54" s="425"/>
      <c r="C54" s="425"/>
      <c r="D54" s="425"/>
      <c r="E54" s="426"/>
      <c r="F54" s="37"/>
      <c r="G54" s="37"/>
      <c r="H54" s="37"/>
      <c r="I54" s="37"/>
      <c r="J54" s="37"/>
      <c r="K54" s="37"/>
      <c r="L54" s="37"/>
      <c r="M54" s="37"/>
      <c r="N54" s="37"/>
      <c r="O54" s="37"/>
    </row>
    <row r="55" spans="2:15" x14ac:dyDescent="0.2">
      <c r="B55" s="594" t="s">
        <v>277</v>
      </c>
      <c r="C55" s="594"/>
      <c r="D55" s="594"/>
      <c r="E55" s="594"/>
      <c r="F55" s="37"/>
      <c r="G55" s="37"/>
      <c r="H55" s="37"/>
      <c r="I55" s="37"/>
      <c r="J55" s="37"/>
      <c r="K55" s="37"/>
      <c r="L55" s="37"/>
      <c r="M55" s="37"/>
      <c r="N55" s="37"/>
      <c r="O55" s="37"/>
    </row>
    <row r="56" spans="2:15" x14ac:dyDescent="0.2">
      <c r="B56" s="445">
        <v>0</v>
      </c>
      <c r="C56" s="445">
        <v>448000</v>
      </c>
      <c r="D56" s="445">
        <v>0</v>
      </c>
      <c r="E56" s="1047">
        <v>3.15E-2</v>
      </c>
      <c r="F56" s="37"/>
      <c r="G56" s="37"/>
      <c r="H56" s="37"/>
      <c r="I56" s="37"/>
      <c r="J56" s="37"/>
      <c r="K56" s="37"/>
      <c r="L56" s="37"/>
      <c r="M56" s="37"/>
      <c r="N56" s="37"/>
      <c r="O56" s="37"/>
    </row>
    <row r="57" spans="2:15" x14ac:dyDescent="0.2">
      <c r="B57" s="445">
        <v>448000</v>
      </c>
      <c r="C57" s="445">
        <v>2220000</v>
      </c>
      <c r="D57" s="445">
        <v>1120</v>
      </c>
      <c r="E57" s="1047">
        <v>2.9000000000000001E-2</v>
      </c>
      <c r="F57" s="37"/>
      <c r="G57" s="37"/>
      <c r="H57" s="37"/>
      <c r="I57" s="37"/>
      <c r="J57" s="37"/>
      <c r="K57" s="37"/>
      <c r="L57" s="37"/>
      <c r="M57" s="37"/>
      <c r="N57" s="37"/>
      <c r="O57" s="37"/>
    </row>
    <row r="58" spans="2:15" x14ac:dyDescent="0.2">
      <c r="B58" s="445">
        <v>2220000</v>
      </c>
      <c r="C58" s="445">
        <v>5896000</v>
      </c>
      <c r="D58" s="445">
        <v>6670</v>
      </c>
      <c r="E58" s="1047">
        <v>2.6499999999999999E-2</v>
      </c>
      <c r="F58" s="37"/>
      <c r="G58" s="37"/>
      <c r="H58" s="37"/>
      <c r="I58" s="37"/>
      <c r="J58" s="37"/>
      <c r="K58" s="37"/>
      <c r="L58" s="37"/>
      <c r="M58" s="37"/>
      <c r="N58" s="37"/>
      <c r="O58" s="37"/>
    </row>
    <row r="59" spans="2:15" x14ac:dyDescent="0.2">
      <c r="B59" s="445">
        <v>5896000</v>
      </c>
      <c r="C59" s="445">
        <v>11782000</v>
      </c>
      <c r="D59" s="445">
        <v>15514</v>
      </c>
      <c r="E59" s="1047">
        <v>2.5000000000000001E-2</v>
      </c>
      <c r="F59" s="37"/>
      <c r="G59" s="37"/>
      <c r="H59" s="37"/>
      <c r="I59" s="37"/>
      <c r="J59" s="37"/>
      <c r="K59" s="37"/>
      <c r="L59" s="37"/>
      <c r="M59" s="37"/>
      <c r="N59" s="37"/>
      <c r="O59" s="37"/>
    </row>
    <row r="60" spans="2:15" x14ac:dyDescent="0.2">
      <c r="B60" s="445">
        <v>11782000</v>
      </c>
      <c r="C60" s="445">
        <v>17756000</v>
      </c>
      <c r="D60" s="445">
        <v>33187</v>
      </c>
      <c r="E60" s="1047">
        <v>2.35E-2</v>
      </c>
      <c r="F60" s="37"/>
      <c r="G60" s="37"/>
      <c r="H60" s="37"/>
      <c r="I60" s="37"/>
      <c r="J60" s="37"/>
      <c r="K60" s="37"/>
      <c r="L60" s="37"/>
      <c r="M60" s="37"/>
      <c r="N60" s="37"/>
      <c r="O60" s="37"/>
    </row>
    <row r="61" spans="2:15" x14ac:dyDescent="0.2">
      <c r="B61" s="445">
        <v>17756000</v>
      </c>
      <c r="C61" s="445">
        <v>26590000</v>
      </c>
      <c r="D61" s="445">
        <v>50943</v>
      </c>
      <c r="E61" s="1047">
        <v>2.2499999999999999E-2</v>
      </c>
      <c r="F61" s="37"/>
      <c r="G61" s="37"/>
      <c r="H61" s="37"/>
      <c r="I61" s="37"/>
      <c r="J61" s="37"/>
      <c r="K61" s="37"/>
      <c r="L61" s="37"/>
      <c r="M61" s="37"/>
      <c r="N61" s="37"/>
      <c r="O61" s="37"/>
    </row>
    <row r="62" spans="2:15" x14ac:dyDescent="0.2">
      <c r="B62" s="445">
        <v>26590000</v>
      </c>
      <c r="C62" s="423">
        <v>100000000</v>
      </c>
      <c r="D62" s="445">
        <v>90828</v>
      </c>
      <c r="E62" s="1047">
        <v>2.1000000000000001E-2</v>
      </c>
      <c r="F62" s="37"/>
      <c r="G62" s="37"/>
      <c r="H62" s="37"/>
      <c r="I62" s="37"/>
      <c r="J62" s="37"/>
      <c r="K62" s="37"/>
      <c r="L62" s="37"/>
      <c r="M62" s="37"/>
      <c r="N62" s="37"/>
      <c r="O62" s="37"/>
    </row>
  </sheetData>
  <sheetProtection password="CD4C" sheet="1" objects="1" scenarios="1" formatCells="0" formatColumns="0" formatRows="0"/>
  <mergeCells count="3">
    <mergeCell ref="L23:O23"/>
    <mergeCell ref="G23:J23"/>
    <mergeCell ref="B23:E23"/>
  </mergeCells>
  <phoneticPr fontId="0" type="noConversion"/>
  <pageMargins left="0.75" right="0.75" top="1" bottom="1" header="0.5" footer="0.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P56"/>
  <sheetViews>
    <sheetView zoomScale="75" workbookViewId="0">
      <selection activeCell="F2" sqref="F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0.33203125" customWidth="1"/>
    <col min="13" max="13" width="11.109375" customWidth="1"/>
  </cols>
  <sheetData>
    <row r="1" spans="1:16" ht="16.5" thickTop="1" x14ac:dyDescent="0.2">
      <c r="A1" s="356" t="s">
        <v>37</v>
      </c>
      <c r="B1" s="414"/>
      <c r="C1" s="357"/>
      <c r="D1" s="358"/>
      <c r="E1" s="359" t="s">
        <v>237</v>
      </c>
      <c r="F1" s="358"/>
      <c r="G1" s="358"/>
      <c r="H1" s="358"/>
      <c r="I1" s="358"/>
      <c r="J1" s="358"/>
      <c r="K1" s="358"/>
      <c r="L1" s="358"/>
      <c r="M1" s="360"/>
      <c r="N1" s="38"/>
      <c r="O1" s="38"/>
      <c r="P1" s="38"/>
    </row>
    <row r="2" spans="1:16" x14ac:dyDescent="0.2">
      <c r="A2" s="1193" t="s">
        <v>218</v>
      </c>
      <c r="B2" s="1194"/>
      <c r="C2" s="1195"/>
      <c r="D2" s="361">
        <f>'Input Data'!D20</f>
        <v>0</v>
      </c>
      <c r="E2" s="362" t="s">
        <v>181</v>
      </c>
      <c r="F2" s="961">
        <f>'Input Data'!$D$5</f>
        <v>0</v>
      </c>
      <c r="G2" s="363"/>
      <c r="H2" s="1196" t="s">
        <v>123</v>
      </c>
      <c r="I2" s="1196"/>
      <c r="J2" s="1197"/>
      <c r="K2" s="364" t="str">
        <f>IF('Input Data'!C13&gt;0,"Y","N")</f>
        <v>N</v>
      </c>
      <c r="L2" s="318"/>
      <c r="M2" s="365"/>
      <c r="N2" s="38"/>
      <c r="O2" s="38"/>
      <c r="P2" s="38"/>
    </row>
    <row r="3" spans="1:16" ht="7.5" customHeight="1" thickBot="1" x14ac:dyDescent="0.25">
      <c r="A3" s="366"/>
      <c r="B3" s="367"/>
      <c r="C3" s="318"/>
      <c r="D3" s="318"/>
      <c r="E3" s="318"/>
      <c r="F3" s="318"/>
      <c r="G3" s="318"/>
      <c r="H3" s="367"/>
      <c r="I3" s="367"/>
      <c r="J3" s="368"/>
      <c r="K3" s="318"/>
      <c r="L3" s="318"/>
      <c r="M3" s="369"/>
      <c r="N3" s="38"/>
      <c r="O3" s="38"/>
      <c r="P3" s="38"/>
    </row>
    <row r="4" spans="1:16" ht="65.25" thickTop="1" thickBot="1" x14ac:dyDescent="0.25">
      <c r="A4" s="370" t="s">
        <v>219</v>
      </c>
      <c r="B4" s="415" t="s">
        <v>9</v>
      </c>
      <c r="C4" s="467" t="s">
        <v>289</v>
      </c>
      <c r="D4" s="467" t="s">
        <v>290</v>
      </c>
      <c r="E4" s="371" t="s">
        <v>292</v>
      </c>
      <c r="F4" s="468" t="s">
        <v>291</v>
      </c>
      <c r="G4" s="57"/>
      <c r="H4" s="370" t="s">
        <v>219</v>
      </c>
      <c r="I4" s="415" t="s">
        <v>9</v>
      </c>
      <c r="J4" s="467" t="s">
        <v>289</v>
      </c>
      <c r="K4" s="467" t="s">
        <v>290</v>
      </c>
      <c r="L4" s="371" t="s">
        <v>292</v>
      </c>
      <c r="M4" s="468" t="s">
        <v>291</v>
      </c>
      <c r="N4" s="38"/>
      <c r="O4" s="38"/>
      <c r="P4" s="38"/>
    </row>
    <row r="5" spans="1:16" ht="27" thickTop="1" thickBot="1" x14ac:dyDescent="0.25">
      <c r="A5" s="372" t="s">
        <v>220</v>
      </c>
      <c r="B5" s="418"/>
      <c r="C5" s="580">
        <v>0</v>
      </c>
      <c r="D5" s="581">
        <f>IF($K$2="Y",((C5-E5)/1.14),C5)</f>
        <v>0</v>
      </c>
      <c r="E5" s="580">
        <v>0</v>
      </c>
      <c r="F5" s="582">
        <f>SUM(D5:E5)</f>
        <v>0</v>
      </c>
      <c r="G5" s="56"/>
      <c r="H5" s="373" t="s">
        <v>221</v>
      </c>
      <c r="I5" s="417"/>
      <c r="J5" s="585">
        <f>C42</f>
        <v>0</v>
      </c>
      <c r="K5" s="586">
        <f>D42</f>
        <v>0</v>
      </c>
      <c r="L5" s="585">
        <f>E42</f>
        <v>0</v>
      </c>
      <c r="M5" s="587">
        <f>SUM(K5:L5)</f>
        <v>0</v>
      </c>
      <c r="N5" s="38"/>
      <c r="O5" s="38"/>
      <c r="P5" s="38"/>
    </row>
    <row r="6" spans="1:16" x14ac:dyDescent="0.2">
      <c r="A6" s="374">
        <f t="shared" ref="A6:A41" si="0">A5+1</f>
        <v>2</v>
      </c>
      <c r="B6" s="419"/>
      <c r="C6" s="580">
        <v>0</v>
      </c>
      <c r="D6" s="581">
        <f t="shared" ref="D6:D41" si="1">IF($K$2="Y",((C6-E6)/1.14),C6)</f>
        <v>0</v>
      </c>
      <c r="E6" s="580">
        <v>0</v>
      </c>
      <c r="F6" s="582">
        <f t="shared" ref="F6:F41" si="2">SUM(D6:E6)</f>
        <v>0</v>
      </c>
      <c r="G6" s="56"/>
      <c r="H6" s="375" t="s">
        <v>222</v>
      </c>
      <c r="I6" s="418"/>
      <c r="J6" s="588">
        <v>0</v>
      </c>
      <c r="K6" s="581">
        <f t="shared" ref="K6:K41" si="3">IF($K$2="Y",((J6-L6)/1.14),J6)</f>
        <v>0</v>
      </c>
      <c r="L6" s="588">
        <v>0</v>
      </c>
      <c r="M6" s="589">
        <f t="shared" ref="M6:M41" si="4">SUM(K6:L6)</f>
        <v>0</v>
      </c>
      <c r="N6" s="38"/>
      <c r="O6" s="38"/>
      <c r="P6" s="38"/>
    </row>
    <row r="7" spans="1:16" x14ac:dyDescent="0.2">
      <c r="A7" s="374">
        <f t="shared" si="0"/>
        <v>3</v>
      </c>
      <c r="B7" s="419"/>
      <c r="C7" s="580">
        <v>0</v>
      </c>
      <c r="D7" s="581">
        <f t="shared" si="1"/>
        <v>0</v>
      </c>
      <c r="E7" s="580">
        <v>0</v>
      </c>
      <c r="F7" s="582">
        <f t="shared" si="2"/>
        <v>0</v>
      </c>
      <c r="G7" s="56"/>
      <c r="H7" s="374">
        <f t="shared" ref="H7:H41" si="5">H6+1</f>
        <v>39</v>
      </c>
      <c r="I7" s="419"/>
      <c r="J7" s="580">
        <v>0</v>
      </c>
      <c r="K7" s="581">
        <f t="shared" si="3"/>
        <v>0</v>
      </c>
      <c r="L7" s="580">
        <v>0</v>
      </c>
      <c r="M7" s="582">
        <f t="shared" si="4"/>
        <v>0</v>
      </c>
      <c r="N7" s="38"/>
      <c r="O7" s="38"/>
      <c r="P7" s="38"/>
    </row>
    <row r="8" spans="1:16" x14ac:dyDescent="0.2">
      <c r="A8" s="374">
        <f t="shared" si="0"/>
        <v>4</v>
      </c>
      <c r="B8" s="419"/>
      <c r="C8" s="580">
        <v>0</v>
      </c>
      <c r="D8" s="581">
        <f t="shared" si="1"/>
        <v>0</v>
      </c>
      <c r="E8" s="580">
        <v>0</v>
      </c>
      <c r="F8" s="582">
        <f t="shared" si="2"/>
        <v>0</v>
      </c>
      <c r="G8" s="56"/>
      <c r="H8" s="374">
        <f t="shared" si="5"/>
        <v>40</v>
      </c>
      <c r="I8" s="419"/>
      <c r="J8" s="580">
        <v>0</v>
      </c>
      <c r="K8" s="581">
        <f t="shared" si="3"/>
        <v>0</v>
      </c>
      <c r="L8" s="580">
        <v>0</v>
      </c>
      <c r="M8" s="582">
        <f t="shared" si="4"/>
        <v>0</v>
      </c>
      <c r="N8" s="38"/>
      <c r="O8" s="38"/>
      <c r="P8" s="38"/>
    </row>
    <row r="9" spans="1:16" x14ac:dyDescent="0.2">
      <c r="A9" s="374">
        <f t="shared" si="0"/>
        <v>5</v>
      </c>
      <c r="B9" s="419"/>
      <c r="C9" s="580">
        <v>0</v>
      </c>
      <c r="D9" s="581">
        <f t="shared" si="1"/>
        <v>0</v>
      </c>
      <c r="E9" s="580">
        <v>0</v>
      </c>
      <c r="F9" s="582">
        <f t="shared" si="2"/>
        <v>0</v>
      </c>
      <c r="G9" s="56"/>
      <c r="H9" s="374">
        <f t="shared" si="5"/>
        <v>41</v>
      </c>
      <c r="I9" s="419"/>
      <c r="J9" s="580">
        <v>0</v>
      </c>
      <c r="K9" s="581">
        <f t="shared" si="3"/>
        <v>0</v>
      </c>
      <c r="L9" s="580">
        <v>0</v>
      </c>
      <c r="M9" s="582">
        <f t="shared" si="4"/>
        <v>0</v>
      </c>
      <c r="N9" s="38"/>
      <c r="O9" s="38"/>
      <c r="P9" s="38"/>
    </row>
    <row r="10" spans="1:16" x14ac:dyDescent="0.2">
      <c r="A10" s="374">
        <f t="shared" si="0"/>
        <v>6</v>
      </c>
      <c r="B10" s="419"/>
      <c r="C10" s="580">
        <v>0</v>
      </c>
      <c r="D10" s="581">
        <f t="shared" si="1"/>
        <v>0</v>
      </c>
      <c r="E10" s="580">
        <v>0</v>
      </c>
      <c r="F10" s="582">
        <f t="shared" si="2"/>
        <v>0</v>
      </c>
      <c r="G10" s="56"/>
      <c r="H10" s="374">
        <f t="shared" si="5"/>
        <v>42</v>
      </c>
      <c r="I10" s="419"/>
      <c r="J10" s="580">
        <v>0</v>
      </c>
      <c r="K10" s="581">
        <f t="shared" si="3"/>
        <v>0</v>
      </c>
      <c r="L10" s="580">
        <v>0</v>
      </c>
      <c r="M10" s="582">
        <f t="shared" si="4"/>
        <v>0</v>
      </c>
      <c r="N10" s="38"/>
      <c r="O10" s="38"/>
      <c r="P10" s="38"/>
    </row>
    <row r="11" spans="1:16" x14ac:dyDescent="0.2">
      <c r="A11" s="374">
        <f t="shared" si="0"/>
        <v>7</v>
      </c>
      <c r="B11" s="419"/>
      <c r="C11" s="580">
        <v>0</v>
      </c>
      <c r="D11" s="581">
        <f t="shared" si="1"/>
        <v>0</v>
      </c>
      <c r="E11" s="580">
        <v>0</v>
      </c>
      <c r="F11" s="582">
        <f t="shared" si="2"/>
        <v>0</v>
      </c>
      <c r="G11" s="56"/>
      <c r="H11" s="374">
        <f t="shared" si="5"/>
        <v>43</v>
      </c>
      <c r="I11" s="419"/>
      <c r="J11" s="580">
        <v>0</v>
      </c>
      <c r="K11" s="581">
        <f t="shared" si="3"/>
        <v>0</v>
      </c>
      <c r="L11" s="580">
        <v>0</v>
      </c>
      <c r="M11" s="582">
        <f t="shared" si="4"/>
        <v>0</v>
      </c>
      <c r="N11" s="38"/>
      <c r="O11" s="38"/>
      <c r="P11" s="38"/>
    </row>
    <row r="12" spans="1:16" x14ac:dyDescent="0.2">
      <c r="A12" s="374">
        <f t="shared" si="0"/>
        <v>8</v>
      </c>
      <c r="B12" s="419"/>
      <c r="C12" s="580">
        <v>0</v>
      </c>
      <c r="D12" s="581">
        <f t="shared" si="1"/>
        <v>0</v>
      </c>
      <c r="E12" s="580">
        <v>0</v>
      </c>
      <c r="F12" s="582">
        <f t="shared" si="2"/>
        <v>0</v>
      </c>
      <c r="G12" s="56"/>
      <c r="H12" s="374">
        <f t="shared" si="5"/>
        <v>44</v>
      </c>
      <c r="I12" s="419"/>
      <c r="J12" s="580">
        <v>0</v>
      </c>
      <c r="K12" s="581">
        <f t="shared" si="3"/>
        <v>0</v>
      </c>
      <c r="L12" s="580">
        <v>0</v>
      </c>
      <c r="M12" s="582">
        <f t="shared" si="4"/>
        <v>0</v>
      </c>
      <c r="N12" s="38"/>
      <c r="O12" s="38"/>
      <c r="P12" s="38"/>
    </row>
    <row r="13" spans="1:16" x14ac:dyDescent="0.2">
      <c r="A13" s="374">
        <f t="shared" si="0"/>
        <v>9</v>
      </c>
      <c r="B13" s="419"/>
      <c r="C13" s="580">
        <v>0</v>
      </c>
      <c r="D13" s="581">
        <f t="shared" si="1"/>
        <v>0</v>
      </c>
      <c r="E13" s="580">
        <v>0</v>
      </c>
      <c r="F13" s="582">
        <f t="shared" si="2"/>
        <v>0</v>
      </c>
      <c r="G13" s="56"/>
      <c r="H13" s="374">
        <f t="shared" si="5"/>
        <v>45</v>
      </c>
      <c r="I13" s="419"/>
      <c r="J13" s="580">
        <v>0</v>
      </c>
      <c r="K13" s="581">
        <f t="shared" si="3"/>
        <v>0</v>
      </c>
      <c r="L13" s="580">
        <v>0</v>
      </c>
      <c r="M13" s="582">
        <f t="shared" si="4"/>
        <v>0</v>
      </c>
      <c r="N13" s="38"/>
      <c r="O13" s="38"/>
      <c r="P13" s="38"/>
    </row>
    <row r="14" spans="1:16" x14ac:dyDescent="0.2">
      <c r="A14" s="374">
        <f t="shared" si="0"/>
        <v>10</v>
      </c>
      <c r="B14" s="419"/>
      <c r="C14" s="580">
        <v>0</v>
      </c>
      <c r="D14" s="581">
        <f t="shared" si="1"/>
        <v>0</v>
      </c>
      <c r="E14" s="580">
        <v>0</v>
      </c>
      <c r="F14" s="582">
        <f t="shared" si="2"/>
        <v>0</v>
      </c>
      <c r="G14" s="56"/>
      <c r="H14" s="374">
        <f t="shared" si="5"/>
        <v>46</v>
      </c>
      <c r="I14" s="419"/>
      <c r="J14" s="580">
        <v>0</v>
      </c>
      <c r="K14" s="581">
        <f t="shared" si="3"/>
        <v>0</v>
      </c>
      <c r="L14" s="580">
        <v>0</v>
      </c>
      <c r="M14" s="582">
        <f t="shared" si="4"/>
        <v>0</v>
      </c>
      <c r="N14" s="38"/>
      <c r="O14" s="38"/>
      <c r="P14" s="38"/>
    </row>
    <row r="15" spans="1:16" x14ac:dyDescent="0.2">
      <c r="A15" s="374">
        <f t="shared" si="0"/>
        <v>11</v>
      </c>
      <c r="B15" s="419"/>
      <c r="C15" s="580">
        <v>0</v>
      </c>
      <c r="D15" s="581">
        <f t="shared" si="1"/>
        <v>0</v>
      </c>
      <c r="E15" s="580">
        <v>0</v>
      </c>
      <c r="F15" s="582">
        <f t="shared" si="2"/>
        <v>0</v>
      </c>
      <c r="G15" s="56"/>
      <c r="H15" s="374">
        <f t="shared" si="5"/>
        <v>47</v>
      </c>
      <c r="I15" s="419"/>
      <c r="J15" s="580">
        <v>0</v>
      </c>
      <c r="K15" s="581">
        <f t="shared" si="3"/>
        <v>0</v>
      </c>
      <c r="L15" s="580">
        <v>0</v>
      </c>
      <c r="M15" s="582">
        <f t="shared" si="4"/>
        <v>0</v>
      </c>
      <c r="N15" s="38"/>
      <c r="O15" s="38"/>
      <c r="P15" s="38"/>
    </row>
    <row r="16" spans="1:16" x14ac:dyDescent="0.2">
      <c r="A16" s="374">
        <f t="shared" si="0"/>
        <v>12</v>
      </c>
      <c r="B16" s="419"/>
      <c r="C16" s="580">
        <v>0</v>
      </c>
      <c r="D16" s="581">
        <f t="shared" si="1"/>
        <v>0</v>
      </c>
      <c r="E16" s="580">
        <v>0</v>
      </c>
      <c r="F16" s="582">
        <f t="shared" si="2"/>
        <v>0</v>
      </c>
      <c r="G16" s="56"/>
      <c r="H16" s="374">
        <f t="shared" si="5"/>
        <v>48</v>
      </c>
      <c r="I16" s="419"/>
      <c r="J16" s="580">
        <v>0</v>
      </c>
      <c r="K16" s="581">
        <f t="shared" si="3"/>
        <v>0</v>
      </c>
      <c r="L16" s="580">
        <v>0</v>
      </c>
      <c r="M16" s="582">
        <f t="shared" si="4"/>
        <v>0</v>
      </c>
      <c r="N16" s="38"/>
      <c r="O16" s="38"/>
      <c r="P16" s="38"/>
    </row>
    <row r="17" spans="1:16" x14ac:dyDescent="0.2">
      <c r="A17" s="374">
        <f t="shared" si="0"/>
        <v>13</v>
      </c>
      <c r="B17" s="419"/>
      <c r="C17" s="580">
        <v>0</v>
      </c>
      <c r="D17" s="581">
        <f t="shared" si="1"/>
        <v>0</v>
      </c>
      <c r="E17" s="580">
        <v>0</v>
      </c>
      <c r="F17" s="582">
        <f t="shared" si="2"/>
        <v>0</v>
      </c>
      <c r="G17" s="56"/>
      <c r="H17" s="374">
        <f t="shared" si="5"/>
        <v>49</v>
      </c>
      <c r="I17" s="419"/>
      <c r="J17" s="580">
        <v>0</v>
      </c>
      <c r="K17" s="581">
        <f t="shared" si="3"/>
        <v>0</v>
      </c>
      <c r="L17" s="580">
        <v>0</v>
      </c>
      <c r="M17" s="582">
        <f t="shared" si="4"/>
        <v>0</v>
      </c>
      <c r="N17" s="38"/>
      <c r="O17" s="38"/>
      <c r="P17" s="38"/>
    </row>
    <row r="18" spans="1:16" x14ac:dyDescent="0.2">
      <c r="A18" s="374">
        <f t="shared" si="0"/>
        <v>14</v>
      </c>
      <c r="B18" s="419"/>
      <c r="C18" s="580">
        <v>0</v>
      </c>
      <c r="D18" s="581">
        <f t="shared" si="1"/>
        <v>0</v>
      </c>
      <c r="E18" s="580">
        <v>0</v>
      </c>
      <c r="F18" s="582">
        <f t="shared" si="2"/>
        <v>0</v>
      </c>
      <c r="G18" s="56"/>
      <c r="H18" s="374">
        <f t="shared" si="5"/>
        <v>50</v>
      </c>
      <c r="I18" s="419"/>
      <c r="J18" s="580">
        <v>0</v>
      </c>
      <c r="K18" s="581">
        <f t="shared" si="3"/>
        <v>0</v>
      </c>
      <c r="L18" s="580">
        <v>0</v>
      </c>
      <c r="M18" s="582">
        <f t="shared" si="4"/>
        <v>0</v>
      </c>
      <c r="N18" s="38"/>
      <c r="O18" s="38"/>
      <c r="P18" s="38"/>
    </row>
    <row r="19" spans="1:16" x14ac:dyDescent="0.2">
      <c r="A19" s="374">
        <f t="shared" si="0"/>
        <v>15</v>
      </c>
      <c r="B19" s="419"/>
      <c r="C19" s="580">
        <v>0</v>
      </c>
      <c r="D19" s="581">
        <f t="shared" si="1"/>
        <v>0</v>
      </c>
      <c r="E19" s="580">
        <v>0</v>
      </c>
      <c r="F19" s="582">
        <f t="shared" si="2"/>
        <v>0</v>
      </c>
      <c r="G19" s="56"/>
      <c r="H19" s="374">
        <f t="shared" si="5"/>
        <v>51</v>
      </c>
      <c r="I19" s="419"/>
      <c r="J19" s="580">
        <v>0</v>
      </c>
      <c r="K19" s="581">
        <f t="shared" si="3"/>
        <v>0</v>
      </c>
      <c r="L19" s="580">
        <v>0</v>
      </c>
      <c r="M19" s="582">
        <f t="shared" si="4"/>
        <v>0</v>
      </c>
      <c r="N19" s="38"/>
      <c r="O19" s="38"/>
      <c r="P19" s="38"/>
    </row>
    <row r="20" spans="1:16" x14ac:dyDescent="0.2">
      <c r="A20" s="374">
        <f t="shared" si="0"/>
        <v>16</v>
      </c>
      <c r="B20" s="419"/>
      <c r="C20" s="580">
        <v>0</v>
      </c>
      <c r="D20" s="581">
        <f t="shared" si="1"/>
        <v>0</v>
      </c>
      <c r="E20" s="580">
        <v>0</v>
      </c>
      <c r="F20" s="582">
        <f t="shared" si="2"/>
        <v>0</v>
      </c>
      <c r="G20" s="56"/>
      <c r="H20" s="374">
        <f t="shared" si="5"/>
        <v>52</v>
      </c>
      <c r="I20" s="419"/>
      <c r="J20" s="580">
        <v>0</v>
      </c>
      <c r="K20" s="581">
        <f t="shared" si="3"/>
        <v>0</v>
      </c>
      <c r="L20" s="580">
        <v>0</v>
      </c>
      <c r="M20" s="582">
        <f t="shared" si="4"/>
        <v>0</v>
      </c>
      <c r="N20" s="38"/>
      <c r="O20" s="38"/>
      <c r="P20" s="38"/>
    </row>
    <row r="21" spans="1:16" x14ac:dyDescent="0.2">
      <c r="A21" s="374">
        <f t="shared" si="0"/>
        <v>17</v>
      </c>
      <c r="B21" s="419"/>
      <c r="C21" s="580">
        <v>0</v>
      </c>
      <c r="D21" s="581">
        <f t="shared" si="1"/>
        <v>0</v>
      </c>
      <c r="E21" s="580">
        <v>0</v>
      </c>
      <c r="F21" s="582">
        <f t="shared" si="2"/>
        <v>0</v>
      </c>
      <c r="G21" s="376"/>
      <c r="H21" s="374">
        <f t="shared" si="5"/>
        <v>53</v>
      </c>
      <c r="I21" s="419"/>
      <c r="J21" s="580">
        <v>0</v>
      </c>
      <c r="K21" s="581">
        <f t="shared" si="3"/>
        <v>0</v>
      </c>
      <c r="L21" s="580">
        <v>0</v>
      </c>
      <c r="M21" s="582">
        <f t="shared" si="4"/>
        <v>0</v>
      </c>
      <c r="N21" s="38"/>
      <c r="O21" s="38"/>
      <c r="P21" s="38"/>
    </row>
    <row r="22" spans="1:16" x14ac:dyDescent="0.2">
      <c r="A22" s="374">
        <f t="shared" si="0"/>
        <v>18</v>
      </c>
      <c r="B22" s="419"/>
      <c r="C22" s="580">
        <v>0</v>
      </c>
      <c r="D22" s="581">
        <f t="shared" si="1"/>
        <v>0</v>
      </c>
      <c r="E22" s="580">
        <v>0</v>
      </c>
      <c r="F22" s="582">
        <f t="shared" si="2"/>
        <v>0</v>
      </c>
      <c r="G22" s="376"/>
      <c r="H22" s="374">
        <f t="shared" si="5"/>
        <v>54</v>
      </c>
      <c r="I22" s="419"/>
      <c r="J22" s="580">
        <v>0</v>
      </c>
      <c r="K22" s="581">
        <f t="shared" si="3"/>
        <v>0</v>
      </c>
      <c r="L22" s="580">
        <v>0</v>
      </c>
      <c r="M22" s="582">
        <f t="shared" si="4"/>
        <v>0</v>
      </c>
      <c r="N22" s="38"/>
      <c r="O22" s="38"/>
      <c r="P22" s="38"/>
    </row>
    <row r="23" spans="1:16" x14ac:dyDescent="0.2">
      <c r="A23" s="374">
        <f t="shared" si="0"/>
        <v>19</v>
      </c>
      <c r="B23" s="419"/>
      <c r="C23" s="580">
        <v>0</v>
      </c>
      <c r="D23" s="581">
        <f t="shared" si="1"/>
        <v>0</v>
      </c>
      <c r="E23" s="580">
        <v>0</v>
      </c>
      <c r="F23" s="582">
        <f t="shared" si="2"/>
        <v>0</v>
      </c>
      <c r="G23" s="376"/>
      <c r="H23" s="374">
        <f t="shared" si="5"/>
        <v>55</v>
      </c>
      <c r="I23" s="419"/>
      <c r="J23" s="580">
        <v>0</v>
      </c>
      <c r="K23" s="581">
        <f t="shared" si="3"/>
        <v>0</v>
      </c>
      <c r="L23" s="580">
        <v>0</v>
      </c>
      <c r="M23" s="582">
        <f t="shared" si="4"/>
        <v>0</v>
      </c>
      <c r="N23" s="38"/>
      <c r="O23" s="38"/>
      <c r="P23" s="38"/>
    </row>
    <row r="24" spans="1:16" x14ac:dyDescent="0.2">
      <c r="A24" s="374">
        <f t="shared" si="0"/>
        <v>20</v>
      </c>
      <c r="B24" s="419"/>
      <c r="C24" s="580">
        <v>0</v>
      </c>
      <c r="D24" s="581">
        <f t="shared" si="1"/>
        <v>0</v>
      </c>
      <c r="E24" s="580">
        <v>0</v>
      </c>
      <c r="F24" s="582">
        <f t="shared" si="2"/>
        <v>0</v>
      </c>
      <c r="G24" s="56"/>
      <c r="H24" s="374">
        <f t="shared" si="5"/>
        <v>56</v>
      </c>
      <c r="I24" s="419"/>
      <c r="J24" s="580">
        <v>0</v>
      </c>
      <c r="K24" s="581">
        <f t="shared" si="3"/>
        <v>0</v>
      </c>
      <c r="L24" s="580">
        <v>0</v>
      </c>
      <c r="M24" s="582">
        <f t="shared" si="4"/>
        <v>0</v>
      </c>
      <c r="N24" s="38"/>
      <c r="O24" s="38"/>
      <c r="P24" s="38"/>
    </row>
    <row r="25" spans="1:16" x14ac:dyDescent="0.2">
      <c r="A25" s="374">
        <f t="shared" si="0"/>
        <v>21</v>
      </c>
      <c r="B25" s="419"/>
      <c r="C25" s="580">
        <v>0</v>
      </c>
      <c r="D25" s="581">
        <f t="shared" si="1"/>
        <v>0</v>
      </c>
      <c r="E25" s="580">
        <v>0</v>
      </c>
      <c r="F25" s="582">
        <f t="shared" si="2"/>
        <v>0</v>
      </c>
      <c r="G25" s="56"/>
      <c r="H25" s="374">
        <f t="shared" si="5"/>
        <v>57</v>
      </c>
      <c r="I25" s="419"/>
      <c r="J25" s="580">
        <v>0</v>
      </c>
      <c r="K25" s="581">
        <f t="shared" si="3"/>
        <v>0</v>
      </c>
      <c r="L25" s="580">
        <v>0</v>
      </c>
      <c r="M25" s="582">
        <f t="shared" si="4"/>
        <v>0</v>
      </c>
      <c r="N25" s="38"/>
      <c r="O25" s="38"/>
      <c r="P25" s="38"/>
    </row>
    <row r="26" spans="1:16" x14ac:dyDescent="0.2">
      <c r="A26" s="374">
        <f t="shared" si="0"/>
        <v>22</v>
      </c>
      <c r="B26" s="419"/>
      <c r="C26" s="580">
        <v>0</v>
      </c>
      <c r="D26" s="581">
        <f t="shared" si="1"/>
        <v>0</v>
      </c>
      <c r="E26" s="580">
        <v>0</v>
      </c>
      <c r="F26" s="582">
        <f t="shared" si="2"/>
        <v>0</v>
      </c>
      <c r="G26" s="56"/>
      <c r="H26" s="374">
        <f t="shared" si="5"/>
        <v>58</v>
      </c>
      <c r="I26" s="419"/>
      <c r="J26" s="580">
        <v>0</v>
      </c>
      <c r="K26" s="581">
        <f t="shared" si="3"/>
        <v>0</v>
      </c>
      <c r="L26" s="580">
        <v>0</v>
      </c>
      <c r="M26" s="582">
        <f t="shared" si="4"/>
        <v>0</v>
      </c>
      <c r="N26" s="38"/>
      <c r="O26" s="38"/>
      <c r="P26" s="38"/>
    </row>
    <row r="27" spans="1:16" x14ac:dyDescent="0.2">
      <c r="A27" s="374">
        <f t="shared" si="0"/>
        <v>23</v>
      </c>
      <c r="B27" s="419"/>
      <c r="C27" s="580">
        <v>0</v>
      </c>
      <c r="D27" s="581">
        <f t="shared" si="1"/>
        <v>0</v>
      </c>
      <c r="E27" s="580">
        <v>0</v>
      </c>
      <c r="F27" s="582">
        <f t="shared" si="2"/>
        <v>0</v>
      </c>
      <c r="G27" s="56"/>
      <c r="H27" s="374">
        <f t="shared" si="5"/>
        <v>59</v>
      </c>
      <c r="I27" s="419"/>
      <c r="J27" s="580">
        <v>0</v>
      </c>
      <c r="K27" s="581">
        <f t="shared" si="3"/>
        <v>0</v>
      </c>
      <c r="L27" s="580">
        <v>0</v>
      </c>
      <c r="M27" s="582">
        <f t="shared" si="4"/>
        <v>0</v>
      </c>
      <c r="N27" s="38"/>
      <c r="O27" s="38"/>
      <c r="P27" s="38"/>
    </row>
    <row r="28" spans="1:16" x14ac:dyDescent="0.2">
      <c r="A28" s="374">
        <f t="shared" si="0"/>
        <v>24</v>
      </c>
      <c r="B28" s="419"/>
      <c r="C28" s="580">
        <v>0</v>
      </c>
      <c r="D28" s="581">
        <f t="shared" si="1"/>
        <v>0</v>
      </c>
      <c r="E28" s="580">
        <v>0</v>
      </c>
      <c r="F28" s="582">
        <f t="shared" si="2"/>
        <v>0</v>
      </c>
      <c r="G28" s="56"/>
      <c r="H28" s="374">
        <f t="shared" si="5"/>
        <v>60</v>
      </c>
      <c r="I28" s="419"/>
      <c r="J28" s="580">
        <v>0</v>
      </c>
      <c r="K28" s="581">
        <f t="shared" si="3"/>
        <v>0</v>
      </c>
      <c r="L28" s="580">
        <v>0</v>
      </c>
      <c r="M28" s="582">
        <f t="shared" si="4"/>
        <v>0</v>
      </c>
      <c r="N28" s="38"/>
      <c r="O28" s="38"/>
      <c r="P28" s="38"/>
    </row>
    <row r="29" spans="1:16" x14ac:dyDescent="0.2">
      <c r="A29" s="374">
        <f t="shared" si="0"/>
        <v>25</v>
      </c>
      <c r="B29" s="419"/>
      <c r="C29" s="580">
        <v>0</v>
      </c>
      <c r="D29" s="581">
        <f t="shared" si="1"/>
        <v>0</v>
      </c>
      <c r="E29" s="580">
        <v>0</v>
      </c>
      <c r="F29" s="582">
        <f t="shared" si="2"/>
        <v>0</v>
      </c>
      <c r="G29" s="56"/>
      <c r="H29" s="374">
        <f t="shared" si="5"/>
        <v>61</v>
      </c>
      <c r="I29" s="419"/>
      <c r="J29" s="580">
        <v>0</v>
      </c>
      <c r="K29" s="581">
        <f t="shared" si="3"/>
        <v>0</v>
      </c>
      <c r="L29" s="580">
        <v>0</v>
      </c>
      <c r="M29" s="582">
        <f t="shared" si="4"/>
        <v>0</v>
      </c>
      <c r="N29" s="38"/>
      <c r="O29" s="38"/>
      <c r="P29" s="38"/>
    </row>
    <row r="30" spans="1:16" x14ac:dyDescent="0.2">
      <c r="A30" s="374">
        <f t="shared" si="0"/>
        <v>26</v>
      </c>
      <c r="B30" s="419"/>
      <c r="C30" s="580">
        <v>0</v>
      </c>
      <c r="D30" s="581">
        <f t="shared" si="1"/>
        <v>0</v>
      </c>
      <c r="E30" s="580">
        <v>0</v>
      </c>
      <c r="F30" s="582">
        <f t="shared" si="2"/>
        <v>0</v>
      </c>
      <c r="G30" s="56"/>
      <c r="H30" s="374">
        <f t="shared" si="5"/>
        <v>62</v>
      </c>
      <c r="I30" s="419"/>
      <c r="J30" s="580">
        <v>0</v>
      </c>
      <c r="K30" s="581">
        <f t="shared" si="3"/>
        <v>0</v>
      </c>
      <c r="L30" s="580">
        <v>0</v>
      </c>
      <c r="M30" s="582">
        <f t="shared" si="4"/>
        <v>0</v>
      </c>
      <c r="N30" s="38"/>
      <c r="O30" s="38"/>
      <c r="P30" s="38"/>
    </row>
    <row r="31" spans="1:16" x14ac:dyDescent="0.2">
      <c r="A31" s="374">
        <f t="shared" si="0"/>
        <v>27</v>
      </c>
      <c r="B31" s="419"/>
      <c r="C31" s="580">
        <v>0</v>
      </c>
      <c r="D31" s="581">
        <f t="shared" si="1"/>
        <v>0</v>
      </c>
      <c r="E31" s="580">
        <v>0</v>
      </c>
      <c r="F31" s="582">
        <f t="shared" si="2"/>
        <v>0</v>
      </c>
      <c r="G31" s="56"/>
      <c r="H31" s="374">
        <f t="shared" si="5"/>
        <v>63</v>
      </c>
      <c r="I31" s="419"/>
      <c r="J31" s="580">
        <v>0</v>
      </c>
      <c r="K31" s="581">
        <f t="shared" si="3"/>
        <v>0</v>
      </c>
      <c r="L31" s="580">
        <v>0</v>
      </c>
      <c r="M31" s="582">
        <f t="shared" si="4"/>
        <v>0</v>
      </c>
      <c r="N31" s="38"/>
      <c r="O31" s="38"/>
      <c r="P31" s="38"/>
    </row>
    <row r="32" spans="1:16" x14ac:dyDescent="0.2">
      <c r="A32" s="374">
        <f t="shared" si="0"/>
        <v>28</v>
      </c>
      <c r="B32" s="419"/>
      <c r="C32" s="580">
        <v>0</v>
      </c>
      <c r="D32" s="581">
        <f t="shared" si="1"/>
        <v>0</v>
      </c>
      <c r="E32" s="580">
        <v>0</v>
      </c>
      <c r="F32" s="582">
        <f t="shared" si="2"/>
        <v>0</v>
      </c>
      <c r="G32" s="56"/>
      <c r="H32" s="374">
        <f t="shared" si="5"/>
        <v>64</v>
      </c>
      <c r="I32" s="419"/>
      <c r="J32" s="580">
        <v>0</v>
      </c>
      <c r="K32" s="581">
        <f t="shared" si="3"/>
        <v>0</v>
      </c>
      <c r="L32" s="580">
        <v>0</v>
      </c>
      <c r="M32" s="582">
        <f t="shared" si="4"/>
        <v>0</v>
      </c>
      <c r="N32" s="38"/>
      <c r="O32" s="38"/>
      <c r="P32" s="38"/>
    </row>
    <row r="33" spans="1:16" x14ac:dyDescent="0.2">
      <c r="A33" s="374">
        <f t="shared" si="0"/>
        <v>29</v>
      </c>
      <c r="B33" s="419"/>
      <c r="C33" s="580">
        <v>0</v>
      </c>
      <c r="D33" s="581">
        <f t="shared" si="1"/>
        <v>0</v>
      </c>
      <c r="E33" s="580">
        <v>0</v>
      </c>
      <c r="F33" s="582">
        <f t="shared" si="2"/>
        <v>0</v>
      </c>
      <c r="G33" s="56"/>
      <c r="H33" s="374">
        <f t="shared" si="5"/>
        <v>65</v>
      </c>
      <c r="I33" s="419"/>
      <c r="J33" s="580">
        <v>0</v>
      </c>
      <c r="K33" s="581">
        <f t="shared" si="3"/>
        <v>0</v>
      </c>
      <c r="L33" s="580">
        <v>0</v>
      </c>
      <c r="M33" s="582">
        <f t="shared" si="4"/>
        <v>0</v>
      </c>
      <c r="N33" s="38"/>
      <c r="O33" s="38"/>
      <c r="P33" s="38"/>
    </row>
    <row r="34" spans="1:16" x14ac:dyDescent="0.2">
      <c r="A34" s="374">
        <f t="shared" si="0"/>
        <v>30</v>
      </c>
      <c r="B34" s="419"/>
      <c r="C34" s="580">
        <v>0</v>
      </c>
      <c r="D34" s="581">
        <f t="shared" si="1"/>
        <v>0</v>
      </c>
      <c r="E34" s="580">
        <v>0</v>
      </c>
      <c r="F34" s="582">
        <f t="shared" si="2"/>
        <v>0</v>
      </c>
      <c r="G34" s="56"/>
      <c r="H34" s="374">
        <f t="shared" si="5"/>
        <v>66</v>
      </c>
      <c r="I34" s="419"/>
      <c r="J34" s="580">
        <v>0</v>
      </c>
      <c r="K34" s="581">
        <f t="shared" si="3"/>
        <v>0</v>
      </c>
      <c r="L34" s="580">
        <v>0</v>
      </c>
      <c r="M34" s="582">
        <f t="shared" si="4"/>
        <v>0</v>
      </c>
      <c r="N34" s="38"/>
      <c r="O34" s="38"/>
      <c r="P34" s="38"/>
    </row>
    <row r="35" spans="1:16" x14ac:dyDescent="0.2">
      <c r="A35" s="374">
        <f t="shared" si="0"/>
        <v>31</v>
      </c>
      <c r="B35" s="419"/>
      <c r="C35" s="580">
        <v>0</v>
      </c>
      <c r="D35" s="581">
        <f t="shared" si="1"/>
        <v>0</v>
      </c>
      <c r="E35" s="580">
        <v>0</v>
      </c>
      <c r="F35" s="582">
        <f t="shared" si="2"/>
        <v>0</v>
      </c>
      <c r="G35" s="56"/>
      <c r="H35" s="374">
        <f t="shared" si="5"/>
        <v>67</v>
      </c>
      <c r="I35" s="419"/>
      <c r="J35" s="580">
        <v>0</v>
      </c>
      <c r="K35" s="581">
        <f t="shared" si="3"/>
        <v>0</v>
      </c>
      <c r="L35" s="580">
        <v>0</v>
      </c>
      <c r="M35" s="582">
        <f t="shared" si="4"/>
        <v>0</v>
      </c>
      <c r="N35" s="38"/>
      <c r="O35" s="38"/>
      <c r="P35" s="38"/>
    </row>
    <row r="36" spans="1:16" x14ac:dyDescent="0.2">
      <c r="A36" s="374">
        <f t="shared" si="0"/>
        <v>32</v>
      </c>
      <c r="B36" s="419"/>
      <c r="C36" s="580">
        <v>0</v>
      </c>
      <c r="D36" s="581">
        <f t="shared" si="1"/>
        <v>0</v>
      </c>
      <c r="E36" s="580">
        <v>0</v>
      </c>
      <c r="F36" s="582">
        <f t="shared" si="2"/>
        <v>0</v>
      </c>
      <c r="G36" s="56"/>
      <c r="H36" s="374">
        <f t="shared" si="5"/>
        <v>68</v>
      </c>
      <c r="I36" s="419"/>
      <c r="J36" s="580">
        <v>0</v>
      </c>
      <c r="K36" s="581">
        <f t="shared" si="3"/>
        <v>0</v>
      </c>
      <c r="L36" s="580">
        <v>0</v>
      </c>
      <c r="M36" s="582">
        <f t="shared" si="4"/>
        <v>0</v>
      </c>
      <c r="N36" s="38"/>
      <c r="O36" s="38"/>
      <c r="P36" s="38"/>
    </row>
    <row r="37" spans="1:16" x14ac:dyDescent="0.2">
      <c r="A37" s="374">
        <f t="shared" si="0"/>
        <v>33</v>
      </c>
      <c r="B37" s="419"/>
      <c r="C37" s="580">
        <v>0</v>
      </c>
      <c r="D37" s="581">
        <f t="shared" si="1"/>
        <v>0</v>
      </c>
      <c r="E37" s="580">
        <v>0</v>
      </c>
      <c r="F37" s="582">
        <f t="shared" si="2"/>
        <v>0</v>
      </c>
      <c r="G37" s="56"/>
      <c r="H37" s="374">
        <f t="shared" si="5"/>
        <v>69</v>
      </c>
      <c r="I37" s="419"/>
      <c r="J37" s="580">
        <v>0</v>
      </c>
      <c r="K37" s="581">
        <f t="shared" si="3"/>
        <v>0</v>
      </c>
      <c r="L37" s="580">
        <v>0</v>
      </c>
      <c r="M37" s="582">
        <f t="shared" si="4"/>
        <v>0</v>
      </c>
      <c r="N37" s="38"/>
      <c r="O37" s="38"/>
      <c r="P37" s="38"/>
    </row>
    <row r="38" spans="1:16" x14ac:dyDescent="0.2">
      <c r="A38" s="374">
        <f t="shared" si="0"/>
        <v>34</v>
      </c>
      <c r="B38" s="419"/>
      <c r="C38" s="580">
        <v>0</v>
      </c>
      <c r="D38" s="581">
        <f t="shared" si="1"/>
        <v>0</v>
      </c>
      <c r="E38" s="580">
        <v>0</v>
      </c>
      <c r="F38" s="582">
        <f t="shared" si="2"/>
        <v>0</v>
      </c>
      <c r="G38" s="56"/>
      <c r="H38" s="374">
        <f t="shared" si="5"/>
        <v>70</v>
      </c>
      <c r="I38" s="419"/>
      <c r="J38" s="580">
        <v>0</v>
      </c>
      <c r="K38" s="581">
        <f t="shared" si="3"/>
        <v>0</v>
      </c>
      <c r="L38" s="580">
        <v>0</v>
      </c>
      <c r="M38" s="582">
        <f t="shared" si="4"/>
        <v>0</v>
      </c>
      <c r="N38" s="38"/>
      <c r="O38" s="38"/>
      <c r="P38" s="38"/>
    </row>
    <row r="39" spans="1:16" x14ac:dyDescent="0.2">
      <c r="A39" s="374">
        <f t="shared" si="0"/>
        <v>35</v>
      </c>
      <c r="B39" s="419"/>
      <c r="C39" s="580">
        <v>0</v>
      </c>
      <c r="D39" s="581">
        <f t="shared" si="1"/>
        <v>0</v>
      </c>
      <c r="E39" s="580">
        <v>0</v>
      </c>
      <c r="F39" s="582">
        <f t="shared" si="2"/>
        <v>0</v>
      </c>
      <c r="G39" s="56"/>
      <c r="H39" s="374">
        <f t="shared" si="5"/>
        <v>71</v>
      </c>
      <c r="I39" s="419"/>
      <c r="J39" s="580">
        <v>0</v>
      </c>
      <c r="K39" s="581">
        <f t="shared" si="3"/>
        <v>0</v>
      </c>
      <c r="L39" s="580">
        <v>0</v>
      </c>
      <c r="M39" s="582">
        <f t="shared" si="4"/>
        <v>0</v>
      </c>
      <c r="N39" s="38"/>
      <c r="O39" s="38"/>
      <c r="P39" s="38"/>
    </row>
    <row r="40" spans="1:16" x14ac:dyDescent="0.2">
      <c r="A40" s="374">
        <f t="shared" si="0"/>
        <v>36</v>
      </c>
      <c r="B40" s="419"/>
      <c r="C40" s="580">
        <v>0</v>
      </c>
      <c r="D40" s="581">
        <f t="shared" si="1"/>
        <v>0</v>
      </c>
      <c r="E40" s="580">
        <v>0</v>
      </c>
      <c r="F40" s="582">
        <f t="shared" si="2"/>
        <v>0</v>
      </c>
      <c r="G40" s="56"/>
      <c r="H40" s="374">
        <f t="shared" si="5"/>
        <v>72</v>
      </c>
      <c r="I40" s="419"/>
      <c r="J40" s="580">
        <v>0</v>
      </c>
      <c r="K40" s="581">
        <f t="shared" si="3"/>
        <v>0</v>
      </c>
      <c r="L40" s="580">
        <v>0</v>
      </c>
      <c r="M40" s="582">
        <f t="shared" si="4"/>
        <v>0</v>
      </c>
      <c r="N40" s="38"/>
      <c r="O40" s="38"/>
      <c r="P40" s="38"/>
    </row>
    <row r="41" spans="1:16" ht="15.75" thickBot="1" x14ac:dyDescent="0.25">
      <c r="A41" s="374">
        <f t="shared" si="0"/>
        <v>37</v>
      </c>
      <c r="B41" s="419"/>
      <c r="C41" s="580">
        <v>0</v>
      </c>
      <c r="D41" s="581">
        <f t="shared" si="1"/>
        <v>0</v>
      </c>
      <c r="E41" s="580">
        <v>0</v>
      </c>
      <c r="F41" s="582">
        <f t="shared" si="2"/>
        <v>0</v>
      </c>
      <c r="G41" s="56"/>
      <c r="H41" s="374">
        <f t="shared" si="5"/>
        <v>73</v>
      </c>
      <c r="I41" s="419"/>
      <c r="J41" s="580">
        <v>0</v>
      </c>
      <c r="K41" s="581">
        <f t="shared" si="3"/>
        <v>0</v>
      </c>
      <c r="L41" s="580">
        <v>0</v>
      </c>
      <c r="M41" s="582">
        <f t="shared" si="4"/>
        <v>0</v>
      </c>
      <c r="N41" s="38"/>
      <c r="O41" s="38"/>
      <c r="P41" s="38"/>
    </row>
    <row r="42" spans="1:16" ht="16.5" thickTop="1" thickBot="1" x14ac:dyDescent="0.25">
      <c r="A42" s="377" t="s">
        <v>7</v>
      </c>
      <c r="B42" s="416"/>
      <c r="C42" s="583">
        <f>SUM(C5:C41)</f>
        <v>0</v>
      </c>
      <c r="D42" s="583">
        <f>SUM(D5:D41)</f>
        <v>0</v>
      </c>
      <c r="E42" s="583">
        <f>SUM(E5:E41)</f>
        <v>0</v>
      </c>
      <c r="F42" s="584">
        <f>SUM(F5:F41)</f>
        <v>0</v>
      </c>
      <c r="G42" s="147"/>
      <c r="H42" s="377" t="s">
        <v>7</v>
      </c>
      <c r="I42" s="416"/>
      <c r="J42" s="583">
        <f>SUM(J5:J41)</f>
        <v>0</v>
      </c>
      <c r="K42" s="583">
        <f>SUM(K5:K41)</f>
        <v>0</v>
      </c>
      <c r="L42" s="583">
        <f>SUM(L5:L41)</f>
        <v>0</v>
      </c>
      <c r="M42" s="584">
        <f>SUM(M5:M41)</f>
        <v>0</v>
      </c>
      <c r="N42" s="38"/>
      <c r="O42" s="38"/>
      <c r="P42" s="38"/>
    </row>
    <row r="43" spans="1:16" ht="15.75" thickTop="1" x14ac:dyDescent="0.2">
      <c r="A43" s="38"/>
      <c r="B43" s="38"/>
      <c r="C43" s="38"/>
      <c r="D43" s="38"/>
      <c r="E43" s="38"/>
      <c r="F43" s="38"/>
      <c r="G43" s="38"/>
      <c r="H43" s="38"/>
      <c r="I43" s="38"/>
      <c r="J43" s="38"/>
      <c r="K43" s="38"/>
      <c r="L43" s="38"/>
      <c r="M43" s="38"/>
      <c r="N43" s="38"/>
      <c r="O43" s="38"/>
      <c r="P43" s="38"/>
    </row>
    <row r="44" spans="1:16" x14ac:dyDescent="0.2">
      <c r="A44" s="38"/>
      <c r="B44" s="38"/>
      <c r="C44" s="38"/>
      <c r="D44" s="38"/>
      <c r="E44" s="38"/>
      <c r="F44" s="38"/>
      <c r="G44" s="38"/>
      <c r="H44" s="38"/>
      <c r="I44" s="38"/>
      <c r="J44" s="38"/>
      <c r="K44" s="38"/>
      <c r="L44" s="38"/>
      <c r="M44" s="38"/>
      <c r="N44" s="38"/>
      <c r="O44" s="38"/>
      <c r="P44" s="38"/>
    </row>
    <row r="45" spans="1:16" x14ac:dyDescent="0.2">
      <c r="A45" s="38"/>
      <c r="B45" s="38"/>
      <c r="C45" s="38"/>
      <c r="D45" s="38"/>
      <c r="E45" s="38"/>
      <c r="F45" s="38"/>
      <c r="G45" s="38"/>
      <c r="H45" s="38"/>
      <c r="I45" s="38"/>
      <c r="J45" s="38"/>
      <c r="K45" s="38"/>
      <c r="L45" s="38"/>
      <c r="M45" s="38"/>
      <c r="N45" s="38"/>
      <c r="O45" s="38"/>
      <c r="P45" s="38"/>
    </row>
    <row r="46" spans="1:16" x14ac:dyDescent="0.2">
      <c r="A46" s="38"/>
      <c r="B46" s="38"/>
      <c r="C46" s="38"/>
      <c r="D46" s="38"/>
      <c r="E46" s="38"/>
      <c r="F46" s="38"/>
      <c r="G46" s="38"/>
      <c r="H46" s="38"/>
      <c r="I46" s="38"/>
      <c r="J46" s="38"/>
      <c r="K46" s="38"/>
      <c r="L46" s="38"/>
      <c r="M46" s="38"/>
      <c r="N46" s="38"/>
      <c r="O46" s="38"/>
      <c r="P46" s="38"/>
    </row>
    <row r="47" spans="1:16" x14ac:dyDescent="0.2">
      <c r="A47" s="38"/>
      <c r="B47" s="38"/>
      <c r="C47" s="38"/>
      <c r="D47" s="38"/>
      <c r="E47" s="38"/>
      <c r="F47" s="38"/>
      <c r="G47" s="38"/>
      <c r="H47" s="38"/>
      <c r="I47" s="38"/>
      <c r="J47" s="38"/>
      <c r="K47" s="38"/>
      <c r="L47" s="38"/>
      <c r="M47" s="38"/>
      <c r="N47" s="38"/>
      <c r="O47" s="38"/>
      <c r="P47" s="38"/>
    </row>
    <row r="48" spans="1:16" x14ac:dyDescent="0.2">
      <c r="A48" s="38"/>
      <c r="B48" s="38"/>
      <c r="C48" s="38"/>
      <c r="D48" s="38"/>
      <c r="E48" s="38"/>
      <c r="F48" s="38"/>
      <c r="G48" s="38"/>
      <c r="H48" s="38"/>
      <c r="I48" s="38"/>
      <c r="J48" s="38"/>
      <c r="K48" s="38"/>
      <c r="L48" s="38"/>
      <c r="M48" s="38"/>
      <c r="N48" s="38"/>
      <c r="O48" s="38"/>
      <c r="P48" s="38"/>
    </row>
    <row r="49" spans="1:16" x14ac:dyDescent="0.2">
      <c r="A49" s="38"/>
      <c r="B49" s="38"/>
      <c r="C49" s="38"/>
      <c r="D49" s="38"/>
      <c r="E49" s="38"/>
      <c r="F49" s="38"/>
      <c r="G49" s="38"/>
      <c r="H49" s="38"/>
      <c r="I49" s="38"/>
      <c r="J49" s="38"/>
      <c r="K49" s="38"/>
      <c r="L49" s="38"/>
      <c r="M49" s="38"/>
      <c r="N49" s="38"/>
      <c r="O49" s="38"/>
      <c r="P49" s="38"/>
    </row>
    <row r="50" spans="1:16" x14ac:dyDescent="0.2">
      <c r="A50" s="38"/>
      <c r="B50" s="38"/>
      <c r="C50" s="38"/>
      <c r="D50" s="38"/>
      <c r="E50" s="38"/>
      <c r="F50" s="38"/>
      <c r="G50" s="38"/>
      <c r="H50" s="38"/>
      <c r="I50" s="38"/>
      <c r="J50" s="38"/>
      <c r="K50" s="38"/>
      <c r="L50" s="38"/>
      <c r="M50" s="38"/>
      <c r="N50" s="38"/>
      <c r="O50" s="38"/>
      <c r="P50" s="38"/>
    </row>
    <row r="51" spans="1:16" x14ac:dyDescent="0.2">
      <c r="A51" s="38"/>
      <c r="B51" s="38"/>
      <c r="C51" s="38"/>
      <c r="D51" s="38"/>
      <c r="E51" s="38"/>
      <c r="F51" s="38"/>
      <c r="G51" s="38"/>
      <c r="H51" s="38"/>
      <c r="I51" s="38"/>
      <c r="J51" s="38"/>
      <c r="K51" s="38"/>
      <c r="L51" s="38"/>
      <c r="M51" s="38"/>
      <c r="N51" s="38"/>
      <c r="O51" s="38"/>
      <c r="P51" s="38"/>
    </row>
    <row r="52" spans="1:16" x14ac:dyDescent="0.2">
      <c r="A52" s="38"/>
      <c r="B52" s="38"/>
      <c r="C52" s="38"/>
      <c r="D52" s="38"/>
      <c r="E52" s="38"/>
      <c r="F52" s="38"/>
      <c r="G52" s="38"/>
      <c r="H52" s="38"/>
      <c r="I52" s="38"/>
      <c r="J52" s="38"/>
      <c r="K52" s="38"/>
      <c r="L52" s="38"/>
      <c r="M52" s="38"/>
      <c r="N52" s="38"/>
      <c r="O52" s="38"/>
      <c r="P52" s="38"/>
    </row>
    <row r="53" spans="1:16" x14ac:dyDescent="0.2">
      <c r="A53" s="38"/>
      <c r="B53" s="38"/>
      <c r="C53" s="38"/>
      <c r="D53" s="38"/>
      <c r="E53" s="38"/>
      <c r="F53" s="38"/>
      <c r="G53" s="38"/>
      <c r="H53" s="38"/>
      <c r="I53" s="38"/>
      <c r="J53" s="38"/>
      <c r="K53" s="38"/>
      <c r="L53" s="38"/>
      <c r="M53" s="38"/>
      <c r="N53" s="38"/>
      <c r="O53" s="38"/>
      <c r="P53" s="38"/>
    </row>
    <row r="54" spans="1:16" x14ac:dyDescent="0.2">
      <c r="A54" s="38"/>
      <c r="B54" s="38"/>
      <c r="C54" s="38"/>
      <c r="D54" s="38"/>
      <c r="E54" s="38"/>
      <c r="F54" s="38"/>
      <c r="G54" s="38"/>
      <c r="H54" s="38"/>
      <c r="I54" s="38"/>
      <c r="J54" s="38"/>
      <c r="K54" s="38"/>
      <c r="L54" s="38"/>
      <c r="M54" s="38"/>
      <c r="N54" s="38"/>
      <c r="O54" s="38"/>
      <c r="P54" s="38"/>
    </row>
    <row r="55" spans="1:16" x14ac:dyDescent="0.2">
      <c r="A55" s="38"/>
      <c r="B55" s="38"/>
      <c r="C55" s="38"/>
      <c r="D55" s="38"/>
      <c r="E55" s="38"/>
      <c r="F55" s="38"/>
      <c r="G55" s="38"/>
      <c r="H55" s="38"/>
      <c r="I55" s="38"/>
      <c r="J55" s="38"/>
      <c r="K55" s="38"/>
      <c r="L55" s="38"/>
      <c r="M55" s="38"/>
      <c r="N55" s="38"/>
      <c r="O55" s="38"/>
      <c r="P55" s="38"/>
    </row>
    <row r="56" spans="1:16" x14ac:dyDescent="0.2">
      <c r="A56" s="38"/>
      <c r="B56" s="38"/>
      <c r="C56" s="38"/>
      <c r="D56" s="38"/>
      <c r="E56" s="38"/>
      <c r="F56" s="38"/>
      <c r="G56" s="38"/>
      <c r="H56" s="38"/>
      <c r="I56" s="38"/>
      <c r="J56" s="38"/>
      <c r="K56" s="38"/>
      <c r="L56" s="38"/>
      <c r="M56" s="38"/>
      <c r="N56" s="38"/>
      <c r="O56" s="38"/>
      <c r="P56" s="38"/>
    </row>
  </sheetData>
  <mergeCells count="2">
    <mergeCell ref="A2:C2"/>
    <mergeCell ref="H2:J2"/>
  </mergeCells>
  <phoneticPr fontId="0" type="noConversion"/>
  <printOptions horizontalCentered="1"/>
  <pageMargins left="0.55118110236220474" right="0.55118110236220474" top="0.78740157480314965" bottom="0.78740157480314965" header="0.51181102362204722" footer="0.51181102362204722"/>
  <pageSetup paperSize="9" scale="89" orientation="landscape" r:id="rId1"/>
  <headerFooter alignWithMargins="0">
    <oddFooter>&amp;L&amp;8&amp;F Rev 1 of 310805&amp;C&amp;8&amp;A&amp;R&amp;8 PRINTED: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J5" sqref="J5"/>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602"/>
      <c r="B1" s="603"/>
      <c r="C1" s="603"/>
      <c r="D1" s="604" t="s">
        <v>307</v>
      </c>
      <c r="E1" s="605"/>
      <c r="F1" s="605"/>
      <c r="G1" s="603"/>
      <c r="H1" s="603"/>
      <c r="I1" s="603"/>
      <c r="J1" s="603"/>
      <c r="K1" s="603"/>
      <c r="L1" s="603"/>
      <c r="M1" s="606" t="s">
        <v>308</v>
      </c>
      <c r="N1" s="607"/>
      <c r="O1" s="606"/>
    </row>
    <row r="2" spans="1:15" x14ac:dyDescent="0.2">
      <c r="A2" s="608"/>
      <c r="B2" s="609"/>
      <c r="C2" s="610"/>
      <c r="D2" s="610" t="s">
        <v>309</v>
      </c>
      <c r="E2" s="610"/>
      <c r="F2" s="610"/>
      <c r="G2" s="610"/>
      <c r="H2" s="610"/>
      <c r="I2" s="610"/>
      <c r="J2" s="610"/>
      <c r="K2" s="610"/>
      <c r="L2" s="610"/>
      <c r="M2" s="610"/>
      <c r="N2" s="609" t="s">
        <v>310</v>
      </c>
      <c r="O2" s="611"/>
    </row>
    <row r="3" spans="1:15" x14ac:dyDescent="0.2">
      <c r="A3" s="608"/>
      <c r="B3" s="609"/>
      <c r="C3" s="610"/>
      <c r="D3" s="610"/>
      <c r="E3" s="610"/>
      <c r="F3" s="610"/>
      <c r="G3" s="610"/>
      <c r="H3" s="610"/>
      <c r="I3" s="610"/>
      <c r="J3" s="610"/>
      <c r="K3" s="610"/>
      <c r="L3" s="610"/>
      <c r="M3" s="610"/>
      <c r="N3" s="610"/>
      <c r="O3" s="611"/>
    </row>
    <row r="4" spans="1:15" x14ac:dyDescent="0.2">
      <c r="A4" s="608"/>
      <c r="B4" s="609"/>
      <c r="C4" s="610"/>
      <c r="D4" s="610"/>
      <c r="E4" s="612" t="s">
        <v>311</v>
      </c>
      <c r="F4" s="610"/>
      <c r="G4" s="610"/>
      <c r="H4" s="610"/>
      <c r="I4" s="613" t="s">
        <v>312</v>
      </c>
      <c r="J4" s="614">
        <v>0</v>
      </c>
      <c r="K4" s="610"/>
      <c r="L4" s="610"/>
      <c r="M4" s="615" t="s">
        <v>313</v>
      </c>
      <c r="N4" s="610"/>
      <c r="O4" s="616"/>
    </row>
    <row r="5" spans="1:15" x14ac:dyDescent="0.2">
      <c r="A5" s="608"/>
      <c r="B5" s="609"/>
      <c r="C5" s="610"/>
      <c r="D5" s="851"/>
      <c r="F5" s="880"/>
      <c r="H5" s="881"/>
      <c r="I5" s="879" t="s">
        <v>314</v>
      </c>
      <c r="J5" s="961">
        <f>'Input Data'!$D$5</f>
        <v>0</v>
      </c>
      <c r="K5" s="610"/>
      <c r="L5" s="610"/>
      <c r="M5" s="615" t="s">
        <v>315</v>
      </c>
      <c r="N5" s="1200"/>
      <c r="O5" s="1201"/>
    </row>
    <row r="6" spans="1:15" x14ac:dyDescent="0.2">
      <c r="A6" s="617" t="s">
        <v>316</v>
      </c>
      <c r="B6" s="609"/>
      <c r="C6" s="618"/>
      <c r="D6" s="619" t="s">
        <v>312</v>
      </c>
      <c r="E6" s="620"/>
      <c r="F6" s="620"/>
      <c r="G6" s="620"/>
      <c r="H6" s="620"/>
      <c r="I6" s="620"/>
      <c r="J6" s="620"/>
      <c r="K6" s="620"/>
      <c r="L6" s="620"/>
      <c r="M6" s="620"/>
      <c r="N6" s="610"/>
      <c r="O6" s="611"/>
    </row>
    <row r="7" spans="1:15" x14ac:dyDescent="0.2">
      <c r="A7" s="617" t="s">
        <v>317</v>
      </c>
      <c r="B7" s="609"/>
      <c r="C7" s="613"/>
      <c r="D7" s="619" t="s">
        <v>312</v>
      </c>
      <c r="E7" s="620"/>
      <c r="F7" s="620"/>
      <c r="G7" s="620"/>
      <c r="H7" s="620"/>
      <c r="I7" s="620"/>
      <c r="J7" s="621"/>
      <c r="K7" s="620"/>
      <c r="L7" s="620"/>
      <c r="M7" s="620"/>
      <c r="N7" s="610"/>
      <c r="O7" s="611"/>
    </row>
    <row r="8" spans="1:15" x14ac:dyDescent="0.2">
      <c r="A8" s="608"/>
      <c r="B8" s="609"/>
      <c r="C8" s="610"/>
      <c r="D8" s="609"/>
      <c r="E8" s="609"/>
      <c r="F8" s="609"/>
      <c r="G8" s="609"/>
      <c r="H8" s="609"/>
      <c r="I8" s="609"/>
      <c r="J8" s="622"/>
      <c r="K8" s="609"/>
      <c r="L8" s="609"/>
      <c r="M8" s="609"/>
      <c r="N8" s="609"/>
      <c r="O8" s="611"/>
    </row>
    <row r="9" spans="1:15" x14ac:dyDescent="0.2">
      <c r="A9" s="617" t="s">
        <v>318</v>
      </c>
      <c r="B9" s="609"/>
      <c r="C9" s="619" t="s">
        <v>319</v>
      </c>
      <c r="D9" s="610"/>
      <c r="E9" s="610"/>
      <c r="F9" s="610"/>
      <c r="G9" s="610"/>
      <c r="H9" s="609"/>
      <c r="I9" s="609"/>
      <c r="J9" s="610"/>
      <c r="K9" s="610"/>
      <c r="L9" s="610"/>
      <c r="M9" s="610"/>
      <c r="N9" s="610"/>
      <c r="O9" s="611"/>
    </row>
    <row r="10" spans="1:15" x14ac:dyDescent="0.2">
      <c r="A10" s="623" t="s">
        <v>320</v>
      </c>
      <c r="B10" s="624"/>
      <c r="C10" s="625"/>
      <c r="D10" s="625"/>
      <c r="E10" s="625"/>
      <c r="F10" s="625"/>
      <c r="G10" s="625"/>
      <c r="H10" s="626" t="s">
        <v>321</v>
      </c>
      <c r="I10" s="627"/>
      <c r="J10" s="628" t="s">
        <v>322</v>
      </c>
      <c r="K10" s="629" t="s">
        <v>323</v>
      </c>
      <c r="L10" s="630"/>
      <c r="M10" s="631"/>
      <c r="N10" s="632" t="s">
        <v>324</v>
      </c>
      <c r="O10" s="633" t="s">
        <v>325</v>
      </c>
    </row>
    <row r="11" spans="1:15" x14ac:dyDescent="0.2">
      <c r="A11" s="634"/>
      <c r="B11" s="635"/>
      <c r="C11" s="636"/>
      <c r="D11" s="637" t="s">
        <v>326</v>
      </c>
      <c r="E11" s="638"/>
      <c r="F11" s="639" t="s">
        <v>327</v>
      </c>
      <c r="G11" s="640"/>
      <c r="H11" s="641" t="s">
        <v>328</v>
      </c>
      <c r="I11" s="609"/>
      <c r="J11" s="642" t="s">
        <v>329</v>
      </c>
      <c r="K11" s="643" t="s">
        <v>330</v>
      </c>
      <c r="L11" s="635" t="s">
        <v>331</v>
      </c>
      <c r="M11" s="628" t="s">
        <v>332</v>
      </c>
      <c r="N11" s="644" t="s">
        <v>333</v>
      </c>
      <c r="O11" s="645" t="s">
        <v>334</v>
      </c>
    </row>
    <row r="12" spans="1:15" x14ac:dyDescent="0.2">
      <c r="A12" s="646"/>
      <c r="B12" s="1202" t="s">
        <v>4</v>
      </c>
      <c r="C12" s="1203"/>
      <c r="D12" s="647" t="s">
        <v>335</v>
      </c>
      <c r="E12" s="648"/>
      <c r="F12" s="649" t="s">
        <v>335</v>
      </c>
      <c r="G12" s="648"/>
      <c r="H12" s="1202" t="s">
        <v>336</v>
      </c>
      <c r="I12" s="1204"/>
      <c r="J12" s="650" t="s">
        <v>337</v>
      </c>
      <c r="K12" s="651" t="s">
        <v>338</v>
      </c>
      <c r="L12" s="649" t="s">
        <v>339</v>
      </c>
      <c r="M12" s="652" t="s">
        <v>340</v>
      </c>
      <c r="N12" s="650" t="s">
        <v>341</v>
      </c>
      <c r="O12" s="653" t="s">
        <v>342</v>
      </c>
    </row>
    <row r="13" spans="1:15" x14ac:dyDescent="0.2">
      <c r="A13" s="654" t="s">
        <v>343</v>
      </c>
      <c r="B13" s="655"/>
      <c r="C13" s="656"/>
      <c r="D13" s="1205"/>
      <c r="E13" s="1206"/>
      <c r="F13" s="655"/>
      <c r="G13" s="656"/>
      <c r="H13" s="657"/>
      <c r="I13" s="658"/>
      <c r="J13" s="659"/>
      <c r="K13" s="660"/>
      <c r="L13" s="661"/>
      <c r="M13" s="662"/>
      <c r="N13" s="656"/>
      <c r="O13" s="663"/>
    </row>
    <row r="14" spans="1:15" x14ac:dyDescent="0.2">
      <c r="A14" s="664" t="s">
        <v>344</v>
      </c>
      <c r="B14" s="665"/>
      <c r="C14" s="666"/>
      <c r="D14" s="651"/>
      <c r="E14" s="667"/>
      <c r="F14" s="665"/>
      <c r="G14" s="666"/>
      <c r="H14" s="668"/>
      <c r="I14" s="669"/>
      <c r="J14" s="670"/>
      <c r="K14" s="671"/>
      <c r="L14" s="671"/>
      <c r="M14" s="672"/>
      <c r="N14" s="650"/>
      <c r="O14" s="673"/>
    </row>
    <row r="15" spans="1:15" x14ac:dyDescent="0.2">
      <c r="A15" s="674"/>
      <c r="B15" s="675"/>
      <c r="C15" s="609"/>
      <c r="D15" s="644"/>
      <c r="E15" s="676"/>
      <c r="F15" s="675"/>
      <c r="G15" s="609"/>
      <c r="H15" s="609"/>
      <c r="I15" s="609"/>
      <c r="J15" s="618" t="s">
        <v>345</v>
      </c>
      <c r="K15" s="644" t="s">
        <v>346</v>
      </c>
      <c r="L15" s="618" t="s">
        <v>347</v>
      </c>
      <c r="M15" s="644" t="s">
        <v>348</v>
      </c>
      <c r="N15" s="609"/>
      <c r="O15" s="677" t="s">
        <v>10</v>
      </c>
    </row>
    <row r="16" spans="1:15" ht="15.75" thickBot="1" x14ac:dyDescent="0.25">
      <c r="A16" s="608" t="s">
        <v>349</v>
      </c>
      <c r="B16" s="675"/>
      <c r="C16" s="609"/>
      <c r="D16" s="644"/>
      <c r="E16" s="676"/>
      <c r="F16" s="675"/>
      <c r="G16" s="609"/>
      <c r="H16" s="609"/>
      <c r="I16" s="609"/>
      <c r="J16" s="619" t="s">
        <v>350</v>
      </c>
      <c r="K16" s="609"/>
      <c r="L16" s="678"/>
      <c r="M16" s="619"/>
      <c r="N16" s="609"/>
      <c r="O16" s="679">
        <f>J13+J14+K13+K14+L13+L14+M13+M14</f>
        <v>0</v>
      </c>
    </row>
    <row r="17" spans="1:15" x14ac:dyDescent="0.2">
      <c r="A17" s="608" t="s">
        <v>351</v>
      </c>
      <c r="B17" s="675"/>
      <c r="C17" s="609"/>
      <c r="D17" s="644"/>
      <c r="E17" s="680"/>
      <c r="F17" s="675"/>
      <c r="G17" s="609"/>
      <c r="H17" s="609"/>
      <c r="I17" s="609"/>
      <c r="J17" s="644"/>
      <c r="K17" s="681"/>
      <c r="L17" s="682"/>
      <c r="M17" s="683"/>
      <c r="N17" s="684" t="s">
        <v>352</v>
      </c>
      <c r="O17" s="685" t="s">
        <v>10</v>
      </c>
    </row>
    <row r="18" spans="1:15" ht="15.75" thickBot="1" x14ac:dyDescent="0.25">
      <c r="A18" s="686" t="s">
        <v>353</v>
      </c>
      <c r="B18" s="687"/>
      <c r="C18" s="688"/>
      <c r="D18" s="689"/>
      <c r="E18" s="690"/>
      <c r="F18" s="687"/>
      <c r="G18" s="688"/>
      <c r="H18" s="688"/>
      <c r="I18" s="688"/>
      <c r="J18" s="689"/>
      <c r="K18" s="691" t="s">
        <v>354</v>
      </c>
      <c r="L18" s="690"/>
      <c r="M18" s="689"/>
      <c r="N18" s="692">
        <v>0</v>
      </c>
      <c r="O18" s="693"/>
    </row>
    <row r="19" spans="1:15" ht="15.75" thickTop="1" x14ac:dyDescent="0.2">
      <c r="A19" s="608"/>
      <c r="B19" s="675"/>
      <c r="C19" s="609"/>
      <c r="D19" s="644"/>
      <c r="E19" s="680"/>
      <c r="F19" s="675"/>
      <c r="G19" s="609"/>
      <c r="H19" s="609"/>
      <c r="I19" s="609"/>
      <c r="J19" s="644"/>
      <c r="K19" s="675"/>
      <c r="L19" s="680"/>
      <c r="M19" s="644"/>
      <c r="N19" s="644"/>
      <c r="O19" s="694"/>
    </row>
    <row r="20" spans="1:15" x14ac:dyDescent="0.2">
      <c r="A20" s="623" t="s">
        <v>355</v>
      </c>
      <c r="B20" s="625"/>
      <c r="C20" s="624"/>
      <c r="D20" s="625"/>
      <c r="E20" s="625"/>
      <c r="F20" s="625"/>
      <c r="G20" s="625"/>
      <c r="H20" s="625"/>
      <c r="I20" s="625"/>
      <c r="J20" s="625"/>
      <c r="K20" s="625"/>
      <c r="L20" s="625"/>
      <c r="M20" s="625"/>
      <c r="N20" s="625"/>
      <c r="O20" s="695"/>
    </row>
    <row r="21" spans="1:15" x14ac:dyDescent="0.2">
      <c r="A21" s="696"/>
      <c r="B21" s="624" t="s">
        <v>356</v>
      </c>
      <c r="C21" s="666"/>
      <c r="D21" s="625"/>
      <c r="E21" s="625"/>
      <c r="F21" s="625"/>
      <c r="G21" s="625"/>
      <c r="H21" s="697"/>
      <c r="I21" s="624" t="s">
        <v>357</v>
      </c>
      <c r="J21" s="625"/>
      <c r="K21" s="624"/>
      <c r="L21" s="625"/>
      <c r="M21" s="698" t="s">
        <v>358</v>
      </c>
      <c r="N21" s="629"/>
      <c r="O21" s="699"/>
    </row>
    <row r="22" spans="1:15" x14ac:dyDescent="0.2">
      <c r="A22" s="700" t="s">
        <v>359</v>
      </c>
      <c r="B22" s="648"/>
      <c r="C22" s="701"/>
      <c r="D22" s="702" t="s">
        <v>360</v>
      </c>
      <c r="E22" s="648"/>
      <c r="F22" s="650"/>
      <c r="G22" s="650"/>
      <c r="H22" s="703" t="s">
        <v>361</v>
      </c>
      <c r="I22" s="625"/>
      <c r="J22" s="625"/>
      <c r="K22" s="704" t="s">
        <v>362</v>
      </c>
      <c r="L22" s="625"/>
      <c r="M22" s="705" t="s">
        <v>363</v>
      </c>
      <c r="N22" s="706" t="s">
        <v>354</v>
      </c>
      <c r="O22" s="707"/>
    </row>
    <row r="23" spans="1:15" x14ac:dyDescent="0.2">
      <c r="A23" s="664" t="s">
        <v>338</v>
      </c>
      <c r="B23" s="702" t="s">
        <v>4</v>
      </c>
      <c r="C23" s="648"/>
      <c r="D23" s="702" t="s">
        <v>338</v>
      </c>
      <c r="E23" s="648"/>
      <c r="F23" s="708" t="s">
        <v>4</v>
      </c>
      <c r="G23" s="650"/>
      <c r="H23" s="1207" t="s">
        <v>338</v>
      </c>
      <c r="I23" s="1208"/>
      <c r="J23" s="708" t="s">
        <v>4</v>
      </c>
      <c r="K23" s="708" t="s">
        <v>338</v>
      </c>
      <c r="L23" s="708" t="s">
        <v>4</v>
      </c>
      <c r="M23" s="709" t="s">
        <v>338</v>
      </c>
      <c r="N23" s="710" t="s">
        <v>352</v>
      </c>
      <c r="O23" s="711" t="s">
        <v>364</v>
      </c>
    </row>
    <row r="24" spans="1:15" x14ac:dyDescent="0.2">
      <c r="A24" s="712"/>
      <c r="B24" s="713"/>
      <c r="C24" s="620"/>
      <c r="D24" s="714"/>
      <c r="E24" s="715"/>
      <c r="F24" s="713"/>
      <c r="G24" s="620"/>
      <c r="H24" s="716"/>
      <c r="I24" s="717"/>
      <c r="J24" s="718"/>
      <c r="K24" s="713"/>
      <c r="L24" s="718"/>
      <c r="M24" s="719"/>
      <c r="N24" s="720"/>
      <c r="O24" s="721"/>
    </row>
    <row r="25" spans="1:15" x14ac:dyDescent="0.2">
      <c r="A25" s="712"/>
      <c r="B25" s="713"/>
      <c r="C25" s="620"/>
      <c r="D25" s="714"/>
      <c r="E25" s="715"/>
      <c r="F25" s="713"/>
      <c r="G25" s="620"/>
      <c r="H25" s="716"/>
      <c r="I25" s="717"/>
      <c r="J25" s="718"/>
      <c r="K25" s="713"/>
      <c r="L25" s="718"/>
      <c r="M25" s="719"/>
      <c r="N25" s="720"/>
      <c r="O25" s="721"/>
    </row>
    <row r="26" spans="1:15" x14ac:dyDescent="0.2">
      <c r="A26" s="722"/>
      <c r="B26" s="665"/>
      <c r="C26" s="666"/>
      <c r="D26" s="723"/>
      <c r="E26" s="724"/>
      <c r="F26" s="665"/>
      <c r="G26" s="666"/>
      <c r="H26" s="716"/>
      <c r="I26" s="669"/>
      <c r="J26" s="725"/>
      <c r="K26" s="665"/>
      <c r="L26" s="725"/>
      <c r="M26" s="726"/>
      <c r="N26" s="650"/>
      <c r="O26" s="727"/>
    </row>
    <row r="27" spans="1:15" ht="15.75" thickBot="1" x14ac:dyDescent="0.25">
      <c r="A27" s="728"/>
      <c r="B27" s="729"/>
      <c r="C27" s="729"/>
      <c r="D27" s="729"/>
      <c r="E27" s="729"/>
      <c r="F27" s="729"/>
      <c r="G27" s="729"/>
      <c r="H27" s="730"/>
      <c r="I27" s="729"/>
      <c r="J27" s="729"/>
      <c r="K27" s="729"/>
      <c r="L27" s="731" t="s">
        <v>365</v>
      </c>
      <c r="M27" s="732"/>
      <c r="N27" s="733"/>
      <c r="O27" s="734"/>
    </row>
    <row r="28" spans="1:15" ht="15.75" thickTop="1" x14ac:dyDescent="0.2">
      <c r="A28" s="608"/>
      <c r="B28" s="609"/>
      <c r="C28" s="610"/>
      <c r="D28" s="610"/>
      <c r="E28" s="610"/>
      <c r="F28" s="610"/>
      <c r="G28" s="610"/>
      <c r="H28" s="619"/>
      <c r="I28" s="609"/>
      <c r="J28" s="618"/>
      <c r="K28" s="644"/>
      <c r="L28" s="618"/>
      <c r="M28" s="644"/>
      <c r="N28" s="609"/>
      <c r="O28" s="611"/>
    </row>
    <row r="29" spans="1:15" x14ac:dyDescent="0.2">
      <c r="A29" s="617" t="s">
        <v>366</v>
      </c>
      <c r="B29" s="609"/>
      <c r="C29" s="666"/>
      <c r="D29" s="610"/>
      <c r="E29" s="610"/>
      <c r="F29" s="610"/>
      <c r="G29" s="610"/>
      <c r="H29" s="610"/>
      <c r="I29" s="610"/>
      <c r="J29" s="610"/>
      <c r="K29" s="610"/>
      <c r="L29" s="610"/>
      <c r="M29" s="610"/>
      <c r="N29" s="610"/>
      <c r="O29" s="611"/>
    </row>
    <row r="30" spans="1:15" x14ac:dyDescent="0.2">
      <c r="A30" s="623" t="s">
        <v>367</v>
      </c>
      <c r="B30" s="624"/>
      <c r="C30" s="666"/>
      <c r="D30" s="625"/>
      <c r="E30" s="625"/>
      <c r="F30" s="625"/>
      <c r="G30" s="735"/>
      <c r="H30" s="609"/>
      <c r="I30" s="610"/>
      <c r="J30" s="704" t="s">
        <v>368</v>
      </c>
      <c r="K30" s="736"/>
      <c r="L30" s="625"/>
      <c r="M30" s="625"/>
      <c r="N30" s="625"/>
      <c r="O30" s="737"/>
    </row>
    <row r="31" spans="1:15" x14ac:dyDescent="0.2">
      <c r="A31" s="700" t="s">
        <v>369</v>
      </c>
      <c r="B31" s="648"/>
      <c r="C31" s="738"/>
      <c r="D31" s="612" t="s">
        <v>370</v>
      </c>
      <c r="E31" s="610"/>
      <c r="F31" s="739" t="s">
        <v>371</v>
      </c>
      <c r="G31" s="740"/>
      <c r="H31" s="609"/>
      <c r="I31" s="610"/>
      <c r="J31" s="704" t="s">
        <v>372</v>
      </c>
      <c r="K31" s="625"/>
      <c r="L31" s="625"/>
      <c r="M31" s="625"/>
      <c r="N31" s="625"/>
      <c r="O31" s="741" t="s">
        <v>373</v>
      </c>
    </row>
    <row r="32" spans="1:15" x14ac:dyDescent="0.2">
      <c r="A32" s="664" t="s">
        <v>352</v>
      </c>
      <c r="B32" s="742" t="s">
        <v>374</v>
      </c>
      <c r="C32" s="743"/>
      <c r="D32" s="744" t="s">
        <v>5</v>
      </c>
      <c r="E32" s="648"/>
      <c r="F32" s="745" t="s">
        <v>375</v>
      </c>
      <c r="G32" s="669"/>
      <c r="H32" s="644"/>
      <c r="I32" s="610"/>
      <c r="J32" s="745" t="s">
        <v>376</v>
      </c>
      <c r="K32" s="666"/>
      <c r="L32" s="746"/>
      <c r="M32" s="747"/>
      <c r="N32" s="747"/>
      <c r="O32" s="748"/>
    </row>
    <row r="33" spans="1:15" x14ac:dyDescent="0.2">
      <c r="A33" s="749">
        <v>0</v>
      </c>
      <c r="B33" s="750"/>
      <c r="C33" s="751"/>
      <c r="D33" s="752"/>
      <c r="E33" s="753" t="s">
        <v>377</v>
      </c>
      <c r="F33" s="754">
        <f>A33*D33</f>
        <v>0</v>
      </c>
      <c r="G33" s="658"/>
      <c r="H33" s="644"/>
      <c r="I33" s="610"/>
      <c r="J33" s="628" t="s">
        <v>7</v>
      </c>
      <c r="K33" s="628" t="s">
        <v>7</v>
      </c>
      <c r="L33" s="628" t="s">
        <v>378</v>
      </c>
      <c r="M33" s="755" t="s">
        <v>7</v>
      </c>
      <c r="N33" s="755" t="s">
        <v>379</v>
      </c>
      <c r="O33" s="756" t="s">
        <v>380</v>
      </c>
    </row>
    <row r="34" spans="1:15" x14ac:dyDescent="0.2">
      <c r="A34" s="757">
        <v>0</v>
      </c>
      <c r="B34" s="758" t="s">
        <v>381</v>
      </c>
      <c r="C34" s="759"/>
      <c r="D34" s="760"/>
      <c r="E34" s="761" t="s">
        <v>377</v>
      </c>
      <c r="F34" s="762">
        <f>A34*D34</f>
        <v>0</v>
      </c>
      <c r="G34" s="717"/>
      <c r="H34" s="609"/>
      <c r="I34" s="610"/>
      <c r="J34" s="652" t="s">
        <v>382</v>
      </c>
      <c r="K34" s="652" t="s">
        <v>383</v>
      </c>
      <c r="L34" s="652" t="s">
        <v>384</v>
      </c>
      <c r="M34" s="710" t="s">
        <v>364</v>
      </c>
      <c r="N34" s="710" t="s">
        <v>5</v>
      </c>
      <c r="O34" s="763" t="s">
        <v>375</v>
      </c>
    </row>
    <row r="35" spans="1:15" x14ac:dyDescent="0.2">
      <c r="A35" s="764"/>
      <c r="B35" s="765">
        <v>0</v>
      </c>
      <c r="C35" s="766" t="s">
        <v>385</v>
      </c>
      <c r="D35" s="767"/>
      <c r="E35" s="768" t="s">
        <v>386</v>
      </c>
      <c r="F35" s="769">
        <f>B35*D35</f>
        <v>0</v>
      </c>
      <c r="G35" s="766"/>
      <c r="H35" s="609"/>
      <c r="I35" s="610"/>
      <c r="J35" s="770"/>
      <c r="K35" s="771"/>
      <c r="L35" s="772"/>
      <c r="M35" s="773"/>
      <c r="N35" s="774"/>
      <c r="O35" s="775"/>
    </row>
    <row r="36" spans="1:15" x14ac:dyDescent="0.2">
      <c r="A36" s="776" t="s">
        <v>381</v>
      </c>
      <c r="B36" s="777">
        <v>0</v>
      </c>
      <c r="C36" s="666" t="s">
        <v>385</v>
      </c>
      <c r="D36" s="778"/>
      <c r="E36" s="779" t="s">
        <v>386</v>
      </c>
      <c r="F36" s="780">
        <f>B36*D36</f>
        <v>0</v>
      </c>
      <c r="G36" s="669"/>
      <c r="H36" s="609"/>
      <c r="I36" s="610"/>
      <c r="J36" s="670">
        <f>M27</f>
        <v>0</v>
      </c>
      <c r="K36" s="781" t="s">
        <v>387</v>
      </c>
      <c r="L36" s="670"/>
      <c r="M36" s="672">
        <f>J36-L36</f>
        <v>0</v>
      </c>
      <c r="N36" s="782"/>
      <c r="O36" s="783">
        <f>M36*N36</f>
        <v>0</v>
      </c>
    </row>
    <row r="37" spans="1:15" ht="15.75" thickBot="1" x14ac:dyDescent="0.25">
      <c r="A37" s="784"/>
      <c r="B37" s="785"/>
      <c r="C37" s="785"/>
      <c r="D37" s="786" t="s">
        <v>388</v>
      </c>
      <c r="E37" s="787"/>
      <c r="F37" s="788">
        <f>SUM(F33:F36)</f>
        <v>0</v>
      </c>
      <c r="G37" s="789"/>
      <c r="H37" s="688"/>
      <c r="I37" s="688"/>
      <c r="J37" s="790"/>
      <c r="K37" s="785"/>
      <c r="L37" s="785"/>
      <c r="M37" s="786" t="s">
        <v>389</v>
      </c>
      <c r="N37" s="688"/>
      <c r="O37" s="791">
        <f>SUM(O35:O36)</f>
        <v>0</v>
      </c>
    </row>
    <row r="38" spans="1:15" ht="15.75" thickTop="1" x14ac:dyDescent="0.2">
      <c r="A38" s="608"/>
      <c r="B38" s="609"/>
      <c r="C38" s="610"/>
      <c r="D38" s="619"/>
      <c r="E38" s="609"/>
      <c r="F38" s="792"/>
      <c r="G38" s="609"/>
      <c r="H38" s="610"/>
      <c r="I38" s="610"/>
      <c r="J38" s="610"/>
      <c r="K38" s="610"/>
      <c r="L38" s="610"/>
      <c r="M38" s="610"/>
      <c r="N38" s="610"/>
      <c r="O38" s="611"/>
    </row>
    <row r="39" spans="1:15" x14ac:dyDescent="0.2">
      <c r="A39" s="617" t="s">
        <v>390</v>
      </c>
      <c r="B39" s="619"/>
      <c r="C39" s="666"/>
      <c r="D39" s="610"/>
      <c r="E39" s="610"/>
      <c r="F39" s="793"/>
      <c r="G39" s="610"/>
      <c r="H39" s="610"/>
      <c r="I39" s="610"/>
      <c r="J39" s="610"/>
      <c r="K39" s="666"/>
      <c r="L39" s="610"/>
      <c r="M39" s="610"/>
      <c r="N39" s="610"/>
      <c r="O39" s="611"/>
    </row>
    <row r="40" spans="1:15" x14ac:dyDescent="0.2">
      <c r="A40" s="794" t="s">
        <v>56</v>
      </c>
      <c r="B40" s="34" t="s">
        <v>391</v>
      </c>
      <c r="C40" s="795"/>
      <c r="D40" s="637" t="s">
        <v>392</v>
      </c>
      <c r="E40" s="636"/>
      <c r="F40" s="626"/>
      <c r="G40" s="796"/>
      <c r="H40" s="34"/>
      <c r="I40" s="796"/>
      <c r="J40" s="797" t="s">
        <v>63</v>
      </c>
      <c r="K40" s="798" t="s">
        <v>393</v>
      </c>
      <c r="L40" s="797" t="s">
        <v>5</v>
      </c>
      <c r="M40" s="1209" t="s">
        <v>236</v>
      </c>
      <c r="N40" s="1210"/>
      <c r="O40" s="799" t="s">
        <v>8</v>
      </c>
    </row>
    <row r="41" spans="1:15" x14ac:dyDescent="0.2">
      <c r="A41" s="664" t="s">
        <v>57</v>
      </c>
      <c r="B41" s="702" t="s">
        <v>394</v>
      </c>
      <c r="C41" s="648"/>
      <c r="D41" s="702" t="s">
        <v>394</v>
      </c>
      <c r="E41" s="648"/>
      <c r="F41" s="702" t="s">
        <v>395</v>
      </c>
      <c r="G41" s="648"/>
      <c r="H41" s="800" t="s">
        <v>7</v>
      </c>
      <c r="I41" s="744" t="s">
        <v>373</v>
      </c>
      <c r="J41" s="708" t="s">
        <v>14</v>
      </c>
      <c r="K41" s="702" t="s">
        <v>396</v>
      </c>
      <c r="L41" s="708" t="s">
        <v>397</v>
      </c>
      <c r="M41" s="708" t="s">
        <v>398</v>
      </c>
      <c r="N41" s="708" t="s">
        <v>399</v>
      </c>
      <c r="O41" s="763" t="s">
        <v>400</v>
      </c>
    </row>
    <row r="42" spans="1:15" x14ac:dyDescent="0.2">
      <c r="A42" s="801" t="s">
        <v>401</v>
      </c>
      <c r="B42" s="629"/>
      <c r="C42" s="795"/>
      <c r="D42" s="629"/>
      <c r="E42" s="795"/>
      <c r="F42" s="629"/>
      <c r="G42" s="795"/>
      <c r="H42" s="802"/>
      <c r="I42" s="795"/>
      <c r="J42" s="643"/>
      <c r="K42" s="643"/>
      <c r="L42" s="803"/>
      <c r="M42" s="804"/>
      <c r="N42" s="629"/>
      <c r="O42" s="805"/>
    </row>
    <row r="43" spans="1:15" x14ac:dyDescent="0.2">
      <c r="A43" s="806" t="s">
        <v>402</v>
      </c>
      <c r="B43" s="807"/>
      <c r="C43" s="620" t="s">
        <v>373</v>
      </c>
      <c r="D43" s="807"/>
      <c r="E43" s="620" t="s">
        <v>373</v>
      </c>
      <c r="F43" s="807"/>
      <c r="G43" s="620" t="s">
        <v>373</v>
      </c>
      <c r="H43" s="808">
        <f>B43+D43+F43</f>
        <v>0</v>
      </c>
      <c r="I43" s="620" t="s">
        <v>373</v>
      </c>
      <c r="J43" s="714" t="s">
        <v>403</v>
      </c>
      <c r="K43" s="714"/>
      <c r="L43" s="809"/>
      <c r="M43" s="810">
        <v>0.14000000000000001</v>
      </c>
      <c r="N43" s="811"/>
      <c r="O43" s="812">
        <f>H43*L43/100+N43/(1+M43)</f>
        <v>0</v>
      </c>
    </row>
    <row r="44" spans="1:15" x14ac:dyDescent="0.2">
      <c r="A44" s="813"/>
      <c r="B44" s="668"/>
      <c r="C44" s="666"/>
      <c r="D44" s="668"/>
      <c r="E44" s="666"/>
      <c r="F44" s="668"/>
      <c r="G44" s="666"/>
      <c r="H44" s="814"/>
      <c r="I44" s="666"/>
      <c r="J44" s="651" t="s">
        <v>404</v>
      </c>
      <c r="K44" s="651"/>
      <c r="L44" s="815"/>
      <c r="M44" s="816"/>
      <c r="N44" s="817">
        <f>N43/1.14</f>
        <v>0</v>
      </c>
      <c r="O44" s="818"/>
    </row>
    <row r="45" spans="1:15" ht="15.75" thickBot="1" x14ac:dyDescent="0.25">
      <c r="A45" s="784"/>
      <c r="B45" s="785"/>
      <c r="C45" s="785"/>
      <c r="D45" s="785"/>
      <c r="E45" s="785"/>
      <c r="F45" s="785"/>
      <c r="G45" s="785"/>
      <c r="H45" s="819"/>
      <c r="I45" s="785"/>
      <c r="J45" s="785"/>
      <c r="K45" s="820"/>
      <c r="L45" s="729"/>
      <c r="M45" s="786" t="s">
        <v>405</v>
      </c>
      <c r="N45" s="787"/>
      <c r="O45" s="821">
        <f>SUM(O42:O44)</f>
        <v>0</v>
      </c>
    </row>
    <row r="46" spans="1:15" ht="15.75" thickTop="1" x14ac:dyDescent="0.2">
      <c r="A46" s="608"/>
      <c r="B46" s="609"/>
      <c r="C46" s="609"/>
      <c r="D46" s="609"/>
      <c r="E46" s="609"/>
      <c r="F46" s="609"/>
      <c r="G46" s="609"/>
      <c r="H46" s="609"/>
      <c r="I46" s="609"/>
      <c r="J46" s="609"/>
      <c r="K46" s="609"/>
      <c r="L46" s="609"/>
      <c r="M46" s="609"/>
      <c r="N46" s="609"/>
      <c r="O46" s="611"/>
    </row>
    <row r="47" spans="1:15" ht="15.75" thickBot="1" x14ac:dyDescent="0.25">
      <c r="A47" s="822" t="s">
        <v>406</v>
      </c>
      <c r="B47" s="823"/>
      <c r="C47" s="824"/>
      <c r="D47" s="824"/>
      <c r="E47" s="824"/>
      <c r="F47" s="824"/>
      <c r="G47" s="824"/>
      <c r="H47" s="824"/>
      <c r="I47" s="824"/>
      <c r="J47" s="824"/>
      <c r="K47" s="824"/>
      <c r="L47" s="824"/>
      <c r="M47" s="824"/>
      <c r="N47" s="688"/>
      <c r="O47" s="611"/>
    </row>
    <row r="48" spans="1:15" ht="16.5" thickTop="1" thickBot="1" x14ac:dyDescent="0.25">
      <c r="A48" s="825" t="s">
        <v>4</v>
      </c>
      <c r="B48" s="826"/>
      <c r="C48" s="826"/>
      <c r="D48" s="1211" t="s">
        <v>407</v>
      </c>
      <c r="E48" s="1212"/>
      <c r="F48" s="1213"/>
      <c r="G48" s="827"/>
      <c r="H48" s="828" t="s">
        <v>408</v>
      </c>
      <c r="I48" s="827"/>
      <c r="J48" s="829"/>
      <c r="K48" s="830"/>
      <c r="L48" s="1211" t="s">
        <v>71</v>
      </c>
      <c r="M48" s="1214"/>
      <c r="N48" s="1215"/>
      <c r="O48" s="831" t="s">
        <v>8</v>
      </c>
    </row>
    <row r="49" spans="1:15" x14ac:dyDescent="0.2">
      <c r="A49" s="832"/>
      <c r="B49" s="833"/>
      <c r="C49" s="833"/>
      <c r="D49" s="834" t="s">
        <v>409</v>
      </c>
      <c r="E49" s="833"/>
      <c r="F49" s="835"/>
      <c r="G49" s="836"/>
      <c r="H49" s="837"/>
      <c r="I49" s="837"/>
      <c r="J49" s="837"/>
      <c r="K49" s="838"/>
      <c r="L49" s="836"/>
      <c r="M49" s="839"/>
      <c r="N49" s="840"/>
      <c r="O49" s="841">
        <v>0</v>
      </c>
    </row>
    <row r="50" spans="1:15" ht="15.75" thickBot="1" x14ac:dyDescent="0.25">
      <c r="A50" s="842"/>
      <c r="B50" s="843"/>
      <c r="C50" s="824"/>
      <c r="D50" s="844"/>
      <c r="E50" s="824"/>
      <c r="F50" s="845"/>
      <c r="G50" s="844"/>
      <c r="H50" s="824"/>
      <c r="I50" s="824"/>
      <c r="J50" s="824"/>
      <c r="K50" s="845"/>
      <c r="L50" s="846"/>
      <c r="M50" s="787"/>
      <c r="N50" s="789"/>
      <c r="O50" s="847"/>
    </row>
    <row r="51" spans="1:15" ht="15.75" thickTop="1" x14ac:dyDescent="0.2">
      <c r="A51" s="608"/>
      <c r="B51" s="609"/>
      <c r="C51" s="609"/>
      <c r="D51" s="609"/>
      <c r="E51" s="609"/>
      <c r="F51" s="609"/>
      <c r="G51" s="609"/>
      <c r="H51" s="609"/>
      <c r="I51" s="609"/>
      <c r="J51" s="609"/>
      <c r="K51" s="609"/>
      <c r="L51" s="609"/>
      <c r="M51" s="609"/>
      <c r="N51" s="609"/>
      <c r="O51" s="611"/>
    </row>
    <row r="52" spans="1:15" x14ac:dyDescent="0.2">
      <c r="A52" s="848" t="s">
        <v>410</v>
      </c>
      <c r="B52" s="666"/>
      <c r="C52" s="666"/>
      <c r="D52" s="666"/>
      <c r="E52" s="666"/>
      <c r="F52" s="666"/>
      <c r="G52" s="666"/>
      <c r="H52" s="666"/>
      <c r="I52" s="666"/>
      <c r="J52" s="666"/>
      <c r="K52" s="666"/>
      <c r="L52" s="666"/>
      <c r="M52" s="666"/>
      <c r="N52" s="666"/>
      <c r="O52" s="849"/>
    </row>
    <row r="53" spans="1:15" x14ac:dyDescent="0.2">
      <c r="A53" s="700" t="s">
        <v>4</v>
      </c>
      <c r="B53" s="744"/>
      <c r="C53" s="648"/>
      <c r="D53" s="668"/>
      <c r="E53" s="746" t="s">
        <v>411</v>
      </c>
      <c r="F53" s="666"/>
      <c r="G53" s="666"/>
      <c r="H53" s="666"/>
      <c r="I53" s="666"/>
      <c r="J53" s="668"/>
      <c r="K53" s="746" t="s">
        <v>71</v>
      </c>
      <c r="L53" s="666"/>
      <c r="M53" s="666"/>
      <c r="N53" s="850" t="s">
        <v>7</v>
      </c>
      <c r="O53" s="763" t="s">
        <v>8</v>
      </c>
    </row>
    <row r="54" spans="1:15" x14ac:dyDescent="0.2">
      <c r="A54" s="608"/>
      <c r="B54" s="610"/>
      <c r="C54" s="610"/>
      <c r="D54" s="641"/>
      <c r="E54" s="610"/>
      <c r="F54" s="610"/>
      <c r="G54" s="851"/>
      <c r="H54" s="610"/>
      <c r="I54" s="610"/>
      <c r="J54" s="641"/>
      <c r="K54" s="610"/>
      <c r="L54" s="610"/>
      <c r="M54" s="610"/>
      <c r="N54" s="816"/>
      <c r="O54" s="852"/>
    </row>
    <row r="55" spans="1:15" x14ac:dyDescent="0.2">
      <c r="A55" s="853"/>
      <c r="B55" s="648"/>
      <c r="C55" s="648"/>
      <c r="D55" s="647"/>
      <c r="E55" s="701"/>
      <c r="F55" s="701"/>
      <c r="G55" s="701"/>
      <c r="H55" s="701"/>
      <c r="I55" s="701"/>
      <c r="J55" s="651"/>
      <c r="K55" s="701"/>
      <c r="L55" s="666"/>
      <c r="M55" s="666"/>
      <c r="N55" s="710">
        <v>4</v>
      </c>
      <c r="O55" s="854">
        <v>0</v>
      </c>
    </row>
    <row r="56" spans="1:15" x14ac:dyDescent="0.2">
      <c r="A56" s="855" t="s">
        <v>412</v>
      </c>
      <c r="B56" s="856"/>
      <c r="C56" s="666"/>
      <c r="D56" s="641"/>
      <c r="E56" s="857"/>
      <c r="F56" s="857"/>
      <c r="G56" s="640"/>
      <c r="H56" s="640"/>
      <c r="I56" s="640"/>
      <c r="J56" s="629"/>
      <c r="K56" s="640"/>
      <c r="L56" s="640"/>
      <c r="M56" s="795"/>
      <c r="N56" s="804"/>
      <c r="O56" s="799" t="s">
        <v>413</v>
      </c>
    </row>
    <row r="57" spans="1:15" x14ac:dyDescent="0.2">
      <c r="A57" s="664" t="s">
        <v>414</v>
      </c>
      <c r="B57" s="702" t="s">
        <v>344</v>
      </c>
      <c r="C57" s="648"/>
      <c r="D57" s="702" t="s">
        <v>356</v>
      </c>
      <c r="E57" s="648"/>
      <c r="F57" s="648"/>
      <c r="G57" s="648"/>
      <c r="H57" s="648"/>
      <c r="I57" s="648"/>
      <c r="J57" s="745" t="s">
        <v>415</v>
      </c>
      <c r="K57" s="858"/>
      <c r="L57" s="858"/>
      <c r="M57" s="858"/>
      <c r="N57" s="710" t="s">
        <v>7</v>
      </c>
      <c r="O57" s="763" t="s">
        <v>416</v>
      </c>
    </row>
    <row r="58" spans="1:15" x14ac:dyDescent="0.2">
      <c r="A58" s="757"/>
      <c r="B58" s="859"/>
      <c r="C58" s="860"/>
      <c r="D58" s="807"/>
      <c r="E58" s="620"/>
      <c r="F58" s="620"/>
      <c r="G58" s="620"/>
      <c r="H58" s="620"/>
      <c r="I58" s="620"/>
      <c r="J58" s="807"/>
      <c r="K58" s="620"/>
      <c r="L58" s="620"/>
      <c r="M58" s="620"/>
      <c r="N58" s="861" t="s">
        <v>417</v>
      </c>
      <c r="O58" s="862">
        <v>0</v>
      </c>
    </row>
    <row r="59" spans="1:15" x14ac:dyDescent="0.2">
      <c r="A59" s="863"/>
      <c r="B59" s="649"/>
      <c r="C59" s="648"/>
      <c r="D59" s="864" t="s">
        <v>418</v>
      </c>
      <c r="E59" s="865" t="s">
        <v>419</v>
      </c>
      <c r="F59" s="701"/>
      <c r="G59" s="701"/>
      <c r="H59" s="701"/>
      <c r="I59" s="701"/>
      <c r="J59" s="647" t="s">
        <v>420</v>
      </c>
      <c r="K59" s="701"/>
      <c r="L59" s="701"/>
      <c r="M59" s="701"/>
      <c r="N59" s="652" t="s">
        <v>421</v>
      </c>
      <c r="O59" s="866">
        <v>0</v>
      </c>
    </row>
    <row r="60" spans="1:15" x14ac:dyDescent="0.2">
      <c r="A60" s="867"/>
      <c r="B60" s="868"/>
      <c r="C60" s="869"/>
      <c r="D60" s="869"/>
      <c r="E60" s="869"/>
      <c r="F60" s="869"/>
      <c r="G60" s="869"/>
      <c r="H60" s="869"/>
      <c r="I60" s="869"/>
      <c r="J60" s="870" t="s">
        <v>422</v>
      </c>
      <c r="K60" s="625"/>
      <c r="L60" s="625"/>
      <c r="M60" s="625"/>
      <c r="N60" s="850" t="s">
        <v>421</v>
      </c>
      <c r="O60" s="871">
        <f>O59</f>
        <v>0</v>
      </c>
    </row>
    <row r="61" spans="1:15" ht="15.75" thickBot="1" x14ac:dyDescent="0.25">
      <c r="A61" s="784"/>
      <c r="B61" s="785"/>
      <c r="C61" s="785"/>
      <c r="D61" s="785"/>
      <c r="E61" s="785"/>
      <c r="F61" s="785"/>
      <c r="G61" s="785"/>
      <c r="H61" s="785"/>
      <c r="I61" s="872"/>
      <c r="J61" s="873" t="s">
        <v>423</v>
      </c>
      <c r="K61" s="688"/>
      <c r="L61" s="688"/>
      <c r="M61" s="688"/>
      <c r="N61" s="688"/>
      <c r="O61" s="874">
        <f>O58+O55+O45+O37+F37</f>
        <v>0</v>
      </c>
    </row>
    <row r="62" spans="1:15" ht="15.75" thickTop="1" x14ac:dyDescent="0.2"/>
    <row r="63" spans="1:15" x14ac:dyDescent="0.2">
      <c r="A63" s="875" t="s">
        <v>424</v>
      </c>
      <c r="B63" s="1198" t="s">
        <v>425</v>
      </c>
      <c r="C63" s="1199"/>
      <c r="D63" s="1199"/>
      <c r="E63" s="1199"/>
      <c r="F63" s="1199"/>
      <c r="G63" s="1199"/>
      <c r="H63" s="1199"/>
      <c r="I63" s="1199"/>
      <c r="J63" s="1199"/>
      <c r="K63" s="1199"/>
      <c r="L63" s="1199"/>
      <c r="M63" s="1199"/>
      <c r="N63" s="1199"/>
      <c r="O63" s="1199"/>
    </row>
    <row r="64" spans="1:15" x14ac:dyDescent="0.2">
      <c r="A64" s="876"/>
      <c r="B64" s="877"/>
      <c r="J64" s="878"/>
    </row>
    <row r="65" spans="1:15" x14ac:dyDescent="0.2">
      <c r="A65" s="876"/>
      <c r="B65" s="1198" t="s">
        <v>426</v>
      </c>
      <c r="C65" s="1199"/>
      <c r="D65" s="1199"/>
      <c r="E65" s="1199"/>
      <c r="F65" s="1199"/>
      <c r="G65" s="1199"/>
      <c r="H65" s="1199"/>
      <c r="I65" s="1199"/>
      <c r="J65" s="1199"/>
      <c r="K65" s="1199"/>
      <c r="L65" s="1199"/>
      <c r="M65" s="1199"/>
      <c r="N65" s="1199"/>
      <c r="O65" s="1199"/>
    </row>
  </sheetData>
  <mergeCells count="10">
    <mergeCell ref="B65:O6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34"/>
  </sheetPr>
  <dimension ref="A1:J63"/>
  <sheetViews>
    <sheetView zoomScale="75" zoomScaleNormal="75" zoomScaleSheetLayoutView="75" workbookViewId="0">
      <selection activeCell="H8" sqref="H8:H16"/>
    </sheetView>
  </sheetViews>
  <sheetFormatPr defaultRowHeight="15" x14ac:dyDescent="0.2"/>
  <cols>
    <col min="1" max="1" width="10" bestFit="1" customWidth="1"/>
    <col min="2" max="2" width="14.88671875" customWidth="1"/>
    <col min="3" max="3" width="12.6640625" customWidth="1"/>
    <col min="4" max="4" width="14.109375" customWidth="1"/>
    <col min="5" max="5" width="18.109375" customWidth="1"/>
    <col min="6" max="6" width="7.44140625" customWidth="1"/>
    <col min="7" max="8" width="8" customWidth="1"/>
    <col min="9" max="9" width="7.21875" customWidth="1"/>
    <col min="10" max="10" width="8.44140625" customWidth="1"/>
    <col min="11" max="11" width="17.21875" bestFit="1" customWidth="1"/>
  </cols>
  <sheetData>
    <row r="1" spans="1:10" ht="26.25" customHeight="1" thickTop="1" x14ac:dyDescent="0.2">
      <c r="A1" s="283" t="s">
        <v>54</v>
      </c>
      <c r="B1" s="267"/>
      <c r="C1" s="267"/>
      <c r="D1" s="267"/>
      <c r="E1" s="267"/>
      <c r="F1" s="267"/>
      <c r="G1" s="267"/>
      <c r="H1" s="267"/>
      <c r="I1" s="267"/>
      <c r="J1" s="268"/>
    </row>
    <row r="2" spans="1:10" ht="26.25" customHeight="1" x14ac:dyDescent="0.2">
      <c r="A2" s="288" t="s">
        <v>237</v>
      </c>
      <c r="B2" s="250"/>
      <c r="C2" s="250"/>
      <c r="D2" s="250"/>
      <c r="E2" s="250"/>
      <c r="F2" s="408" t="s">
        <v>241</v>
      </c>
      <c r="G2" s="250"/>
      <c r="H2" s="250"/>
      <c r="I2" s="250"/>
      <c r="J2" s="144"/>
    </row>
    <row r="3" spans="1:10" ht="16.5" thickBot="1" x14ac:dyDescent="0.25">
      <c r="A3" s="1231" t="s">
        <v>38</v>
      </c>
      <c r="B3" s="1232"/>
      <c r="C3" s="289">
        <f>'Input Data'!D20</f>
        <v>0</v>
      </c>
      <c r="D3" s="290"/>
      <c r="E3" s="290"/>
      <c r="F3" s="291" t="s">
        <v>181</v>
      </c>
      <c r="G3" s="961">
        <f>'Input Data'!$D$5</f>
        <v>0</v>
      </c>
      <c r="H3" s="407"/>
      <c r="J3" s="284"/>
    </row>
    <row r="4" spans="1:10" ht="16.5" thickTop="1" thickBot="1" x14ac:dyDescent="0.25">
      <c r="A4" s="378"/>
      <c r="B4" s="292"/>
      <c r="C4" s="293"/>
      <c r="D4" s="293"/>
      <c r="E4" s="293"/>
      <c r="F4" s="293"/>
      <c r="G4" s="250"/>
      <c r="H4" s="250"/>
      <c r="I4" s="294"/>
      <c r="J4" s="379"/>
    </row>
    <row r="5" spans="1:10" ht="15.75" thickTop="1" x14ac:dyDescent="0.2">
      <c r="A5" s="283" t="s">
        <v>268</v>
      </c>
      <c r="B5" s="295"/>
      <c r="C5" s="295"/>
      <c r="D5" s="295"/>
      <c r="E5" s="295"/>
      <c r="F5" s="295"/>
      <c r="G5" s="295"/>
      <c r="H5" s="295"/>
      <c r="I5" s="295"/>
      <c r="J5" s="380"/>
    </row>
    <row r="6" spans="1:10" ht="30" x14ac:dyDescent="0.2">
      <c r="A6" s="381" t="s">
        <v>55</v>
      </c>
      <c r="B6" s="296" t="s">
        <v>48</v>
      </c>
      <c r="C6" s="296" t="s">
        <v>29</v>
      </c>
      <c r="D6" s="296" t="s">
        <v>56</v>
      </c>
      <c r="E6" s="1233" t="s">
        <v>57</v>
      </c>
      <c r="F6" s="1234"/>
      <c r="G6" s="296" t="s">
        <v>58</v>
      </c>
      <c r="H6" s="296" t="s">
        <v>244</v>
      </c>
      <c r="I6" s="296" t="s">
        <v>5</v>
      </c>
      <c r="J6" s="382" t="s">
        <v>51</v>
      </c>
    </row>
    <row r="7" spans="1:10" x14ac:dyDescent="0.2">
      <c r="A7" s="383"/>
      <c r="B7" s="277"/>
      <c r="C7" s="277"/>
      <c r="D7" s="277"/>
      <c r="E7" s="1235"/>
      <c r="F7" s="1236"/>
      <c r="G7" s="1040"/>
      <c r="H7" s="413">
        <f>IF('Input Data'!$C$18=2,G7,G7-2)</f>
        <v>-2</v>
      </c>
      <c r="I7" s="1026"/>
      <c r="J7" s="1027">
        <f t="shared" ref="J7:J16" si="0">H7*I7</f>
        <v>0</v>
      </c>
    </row>
    <row r="8" spans="1:10" x14ac:dyDescent="0.2">
      <c r="A8" s="384"/>
      <c r="B8" s="272"/>
      <c r="C8" s="272"/>
      <c r="D8" s="272"/>
      <c r="E8" s="1227"/>
      <c r="F8" s="1228"/>
      <c r="G8" s="272"/>
      <c r="H8" s="413">
        <f>IF('Input Data'!$C$18=2,G8,G8-2)</f>
        <v>-2</v>
      </c>
      <c r="I8" s="1021"/>
      <c r="J8" s="1022">
        <f t="shared" si="0"/>
        <v>0</v>
      </c>
    </row>
    <row r="9" spans="1:10" x14ac:dyDescent="0.2">
      <c r="A9" s="384"/>
      <c r="B9" s="272"/>
      <c r="C9" s="272"/>
      <c r="D9" s="272"/>
      <c r="E9" s="1227"/>
      <c r="F9" s="1228"/>
      <c r="G9" s="272"/>
      <c r="H9" s="413">
        <f>IF('Input Data'!$C$18=2,G9,G9-2)</f>
        <v>-2</v>
      </c>
      <c r="I9" s="1021"/>
      <c r="J9" s="1022">
        <f t="shared" si="0"/>
        <v>0</v>
      </c>
    </row>
    <row r="10" spans="1:10" x14ac:dyDescent="0.2">
      <c r="A10" s="384"/>
      <c r="B10" s="272"/>
      <c r="C10" s="272"/>
      <c r="D10" s="272"/>
      <c r="E10" s="1227"/>
      <c r="F10" s="1228"/>
      <c r="G10" s="272"/>
      <c r="H10" s="413">
        <f>IF('Input Data'!$C$18=2,G10,G10-2)</f>
        <v>-2</v>
      </c>
      <c r="I10" s="1021"/>
      <c r="J10" s="1022">
        <f t="shared" si="0"/>
        <v>0</v>
      </c>
    </row>
    <row r="11" spans="1:10" x14ac:dyDescent="0.2">
      <c r="A11" s="384"/>
      <c r="B11" s="272"/>
      <c r="C11" s="272"/>
      <c r="D11" s="272"/>
      <c r="E11" s="1227"/>
      <c r="F11" s="1228"/>
      <c r="G11" s="272"/>
      <c r="H11" s="413">
        <f>IF('Input Data'!$C$18=2,G11,G11-2)</f>
        <v>-2</v>
      </c>
      <c r="I11" s="1021"/>
      <c r="J11" s="1022">
        <f t="shared" si="0"/>
        <v>0</v>
      </c>
    </row>
    <row r="12" spans="1:10" x14ac:dyDescent="0.2">
      <c r="A12" s="384"/>
      <c r="B12" s="272"/>
      <c r="C12" s="272"/>
      <c r="D12" s="272"/>
      <c r="E12" s="1227"/>
      <c r="F12" s="1228"/>
      <c r="G12" s="272"/>
      <c r="H12" s="413">
        <f>IF('Input Data'!$C$18=2,G12,G12-2)</f>
        <v>-2</v>
      </c>
      <c r="I12" s="1021"/>
      <c r="J12" s="1022">
        <f t="shared" si="0"/>
        <v>0</v>
      </c>
    </row>
    <row r="13" spans="1:10" x14ac:dyDescent="0.2">
      <c r="A13" s="384"/>
      <c r="B13" s="272"/>
      <c r="C13" s="272"/>
      <c r="D13" s="272"/>
      <c r="E13" s="1227"/>
      <c r="F13" s="1228"/>
      <c r="G13" s="272"/>
      <c r="H13" s="413">
        <f>IF('Input Data'!$C$18=2,G13,G13-2)</f>
        <v>-2</v>
      </c>
      <c r="I13" s="1021"/>
      <c r="J13" s="1022">
        <f t="shared" si="0"/>
        <v>0</v>
      </c>
    </row>
    <row r="14" spans="1:10" x14ac:dyDescent="0.2">
      <c r="A14" s="384"/>
      <c r="B14" s="272"/>
      <c r="C14" s="272"/>
      <c r="D14" s="272"/>
      <c r="E14" s="1227"/>
      <c r="F14" s="1228"/>
      <c r="G14" s="272"/>
      <c r="H14" s="413">
        <f>IF('Input Data'!$C$18=2,G14,G14-2)</f>
        <v>-2</v>
      </c>
      <c r="I14" s="1021"/>
      <c r="J14" s="1022">
        <f t="shared" si="0"/>
        <v>0</v>
      </c>
    </row>
    <row r="15" spans="1:10" x14ac:dyDescent="0.2">
      <c r="A15" s="384"/>
      <c r="B15" s="272"/>
      <c r="C15" s="272"/>
      <c r="D15" s="272"/>
      <c r="E15" s="1227"/>
      <c r="F15" s="1228"/>
      <c r="G15" s="272"/>
      <c r="H15" s="413">
        <f>IF('Input Data'!$C$18=2,G15,G15-2)</f>
        <v>-2</v>
      </c>
      <c r="I15" s="1021"/>
      <c r="J15" s="1022">
        <f t="shared" si="0"/>
        <v>0</v>
      </c>
    </row>
    <row r="16" spans="1:10" ht="15.75" thickBot="1" x14ac:dyDescent="0.25">
      <c r="A16" s="385"/>
      <c r="B16" s="273"/>
      <c r="C16" s="273"/>
      <c r="D16" s="273"/>
      <c r="E16" s="1229"/>
      <c r="F16" s="1230"/>
      <c r="G16" s="1041"/>
      <c r="H16" s="413">
        <f>IF('Input Data'!$C$18=2,G16,G16-2)</f>
        <v>-2</v>
      </c>
      <c r="I16" s="1023"/>
      <c r="J16" s="1024">
        <f t="shared" si="0"/>
        <v>0</v>
      </c>
    </row>
    <row r="17" spans="1:10" x14ac:dyDescent="0.2">
      <c r="A17" s="386"/>
      <c r="B17" s="274"/>
      <c r="C17" s="274"/>
      <c r="D17" s="274"/>
      <c r="E17" s="274"/>
      <c r="F17" s="274"/>
      <c r="G17" s="274"/>
      <c r="H17" s="274"/>
      <c r="I17" s="1035" t="s">
        <v>269</v>
      </c>
      <c r="J17" s="1025">
        <f>SUM(J7:J16)</f>
        <v>0</v>
      </c>
    </row>
    <row r="18" spans="1:10" ht="15.75" thickBot="1" x14ac:dyDescent="0.25">
      <c r="A18" s="387"/>
      <c r="B18" s="411"/>
      <c r="C18" s="411"/>
      <c r="D18" s="411"/>
      <c r="E18" s="411"/>
      <c r="F18" s="411"/>
      <c r="G18" s="411"/>
      <c r="H18" s="411"/>
      <c r="I18" s="411"/>
      <c r="J18" s="412"/>
    </row>
    <row r="19" spans="1:10" ht="15.75" thickTop="1" x14ac:dyDescent="0.2">
      <c r="A19" s="283" t="s">
        <v>59</v>
      </c>
      <c r="B19" s="409"/>
      <c r="C19" s="409"/>
      <c r="D19" s="409"/>
      <c r="E19" s="409"/>
      <c r="F19" s="409"/>
      <c r="G19" s="409"/>
      <c r="H19" s="409"/>
      <c r="I19" s="409"/>
      <c r="J19" s="410"/>
    </row>
    <row r="20" spans="1:10" x14ac:dyDescent="0.2">
      <c r="A20" s="280" t="s">
        <v>60</v>
      </c>
      <c r="B20" s="298" t="s">
        <v>61</v>
      </c>
      <c r="C20" s="298"/>
      <c r="D20" s="298"/>
      <c r="E20" s="250"/>
      <c r="F20" s="250"/>
      <c r="G20" s="298" t="s">
        <v>62</v>
      </c>
      <c r="H20" s="298"/>
      <c r="I20" s="250"/>
      <c r="J20" s="394"/>
    </row>
    <row r="21" spans="1:10" x14ac:dyDescent="0.2">
      <c r="A21" s="280" t="s">
        <v>44</v>
      </c>
      <c r="B21" s="298" t="s">
        <v>61</v>
      </c>
      <c r="C21" s="299"/>
      <c r="D21" s="299"/>
      <c r="E21" s="300"/>
      <c r="F21" s="250"/>
      <c r="G21" s="298" t="s">
        <v>62</v>
      </c>
      <c r="H21" s="298"/>
      <c r="I21" s="300"/>
      <c r="J21" s="395"/>
    </row>
    <row r="22" spans="1:10" x14ac:dyDescent="0.2">
      <c r="A22" s="280" t="s">
        <v>46</v>
      </c>
      <c r="B22" s="298" t="s">
        <v>61</v>
      </c>
      <c r="C22" s="298"/>
      <c r="D22" s="298"/>
      <c r="E22" s="250"/>
      <c r="F22" s="250"/>
      <c r="G22" s="298" t="s">
        <v>62</v>
      </c>
      <c r="H22" s="298"/>
      <c r="I22" s="250"/>
      <c r="J22" s="394"/>
    </row>
    <row r="23" spans="1:10" ht="45" x14ac:dyDescent="0.2">
      <c r="A23" s="381" t="s">
        <v>4</v>
      </c>
      <c r="B23" s="296" t="s">
        <v>48</v>
      </c>
      <c r="C23" s="296" t="s">
        <v>29</v>
      </c>
      <c r="D23" s="296" t="s">
        <v>63</v>
      </c>
      <c r="E23" s="296" t="s">
        <v>64</v>
      </c>
      <c r="F23" s="296" t="s">
        <v>494</v>
      </c>
      <c r="G23" s="296" t="s">
        <v>65</v>
      </c>
      <c r="H23" s="296" t="s">
        <v>271</v>
      </c>
      <c r="I23" s="296" t="s">
        <v>5</v>
      </c>
      <c r="J23" s="396" t="s">
        <v>51</v>
      </c>
    </row>
    <row r="24" spans="1:10" x14ac:dyDescent="0.2">
      <c r="A24" s="383"/>
      <c r="B24" s="277"/>
      <c r="C24" s="277"/>
      <c r="D24" s="277"/>
      <c r="E24" s="277"/>
      <c r="F24" s="277"/>
      <c r="G24" s="277"/>
      <c r="H24" s="413">
        <f>IF('Input Data'!$C$18=2,G24,G24-50)</f>
        <v>-50</v>
      </c>
      <c r="I24" s="1026"/>
      <c r="J24" s="1032">
        <f>H24*I24</f>
        <v>0</v>
      </c>
    </row>
    <row r="25" spans="1:10" x14ac:dyDescent="0.2">
      <c r="A25" s="384"/>
      <c r="B25" s="272"/>
      <c r="C25" s="272"/>
      <c r="D25" s="272"/>
      <c r="E25" s="272"/>
      <c r="F25" s="272"/>
      <c r="G25" s="272"/>
      <c r="H25" s="413">
        <f>IF('Input Data'!$C$18=2,G25,G25-50)</f>
        <v>-50</v>
      </c>
      <c r="I25" s="1021"/>
      <c r="J25" s="1032">
        <f t="shared" ref="J25:J33" si="1">H25*I25</f>
        <v>0</v>
      </c>
    </row>
    <row r="26" spans="1:10" x14ac:dyDescent="0.2">
      <c r="A26" s="384"/>
      <c r="B26" s="272"/>
      <c r="C26" s="272"/>
      <c r="D26" s="272"/>
      <c r="E26" s="272"/>
      <c r="F26" s="272"/>
      <c r="G26" s="272"/>
      <c r="H26" s="413">
        <f>IF('Input Data'!$C$18=2,G26,G26-50)</f>
        <v>-50</v>
      </c>
      <c r="I26" s="1021"/>
      <c r="J26" s="1032">
        <f t="shared" si="1"/>
        <v>0</v>
      </c>
    </row>
    <row r="27" spans="1:10" x14ac:dyDescent="0.2">
      <c r="A27" s="384"/>
      <c r="B27" s="272"/>
      <c r="C27" s="272"/>
      <c r="D27" s="272"/>
      <c r="E27" s="272"/>
      <c r="F27" s="272"/>
      <c r="G27" s="272"/>
      <c r="H27" s="413">
        <f>IF('Input Data'!$C$18=2,G27,G27-50)</f>
        <v>-50</v>
      </c>
      <c r="I27" s="1021"/>
      <c r="J27" s="1032">
        <f t="shared" si="1"/>
        <v>0</v>
      </c>
    </row>
    <row r="28" spans="1:10" x14ac:dyDescent="0.2">
      <c r="A28" s="384"/>
      <c r="B28" s="272"/>
      <c r="C28" s="272"/>
      <c r="D28" s="272"/>
      <c r="E28" s="272"/>
      <c r="F28" s="272"/>
      <c r="G28" s="272"/>
      <c r="H28" s="413">
        <f>IF('Input Data'!$C$18=2,G28,G28-50)</f>
        <v>-50</v>
      </c>
      <c r="I28" s="1021"/>
      <c r="J28" s="1032">
        <f t="shared" si="1"/>
        <v>0</v>
      </c>
    </row>
    <row r="29" spans="1:10" x14ac:dyDescent="0.2">
      <c r="A29" s="384"/>
      <c r="B29" s="272"/>
      <c r="C29" s="272"/>
      <c r="D29" s="272"/>
      <c r="E29" s="272"/>
      <c r="F29" s="272"/>
      <c r="G29" s="272"/>
      <c r="H29" s="413">
        <f>IF('Input Data'!$C$18=2,G29,G29-50)</f>
        <v>-50</v>
      </c>
      <c r="I29" s="1021"/>
      <c r="J29" s="1032">
        <f t="shared" si="1"/>
        <v>0</v>
      </c>
    </row>
    <row r="30" spans="1:10" ht="15.75" customHeight="1" x14ac:dyDescent="0.2">
      <c r="A30" s="384"/>
      <c r="B30" s="272"/>
      <c r="C30" s="272"/>
      <c r="D30" s="272"/>
      <c r="E30" s="272"/>
      <c r="F30" s="272"/>
      <c r="G30" s="272"/>
      <c r="H30" s="413">
        <f>IF('Input Data'!$C$18=2,G30,G30-50)</f>
        <v>-50</v>
      </c>
      <c r="I30" s="1021"/>
      <c r="J30" s="1032">
        <f t="shared" si="1"/>
        <v>0</v>
      </c>
    </row>
    <row r="31" spans="1:10" x14ac:dyDescent="0.2">
      <c r="A31" s="384"/>
      <c r="B31" s="272"/>
      <c r="C31" s="272"/>
      <c r="D31" s="272"/>
      <c r="E31" s="272"/>
      <c r="F31" s="272"/>
      <c r="G31" s="272"/>
      <c r="H31" s="413">
        <f>IF('Input Data'!$C$18=2,G31,G31-50)</f>
        <v>-50</v>
      </c>
      <c r="I31" s="1021"/>
      <c r="J31" s="1032">
        <f t="shared" si="1"/>
        <v>0</v>
      </c>
    </row>
    <row r="32" spans="1:10" x14ac:dyDescent="0.2">
      <c r="A32" s="384"/>
      <c r="B32" s="272"/>
      <c r="C32" s="272"/>
      <c r="D32" s="272"/>
      <c r="E32" s="272"/>
      <c r="F32" s="272"/>
      <c r="G32" s="272"/>
      <c r="H32" s="413">
        <f>IF('Input Data'!$C$18=2,G32,G32-50)</f>
        <v>-50</v>
      </c>
      <c r="I32" s="1021"/>
      <c r="J32" s="1032">
        <f t="shared" si="1"/>
        <v>0</v>
      </c>
    </row>
    <row r="33" spans="1:10" ht="15.75" thickBot="1" x14ac:dyDescent="0.25">
      <c r="A33" s="385"/>
      <c r="B33" s="273"/>
      <c r="C33" s="273"/>
      <c r="D33" s="273"/>
      <c r="E33" s="273"/>
      <c r="F33" s="273"/>
      <c r="G33" s="442"/>
      <c r="H33" s="413">
        <f>IF('Input Data'!$C$18=2,G33,G33-50)</f>
        <v>-50</v>
      </c>
      <c r="I33" s="1033"/>
      <c r="J33" s="1034">
        <f t="shared" si="1"/>
        <v>0</v>
      </c>
    </row>
    <row r="34" spans="1:10" x14ac:dyDescent="0.2">
      <c r="A34" s="386"/>
      <c r="B34" s="274"/>
      <c r="C34" s="274"/>
      <c r="D34" s="274"/>
      <c r="E34" s="274"/>
      <c r="F34" s="274"/>
      <c r="G34" s="274"/>
      <c r="H34" s="274"/>
      <c r="I34" s="1035" t="s">
        <v>66</v>
      </c>
      <c r="J34" s="1025">
        <f>SUM(J24:J33)</f>
        <v>0</v>
      </c>
    </row>
    <row r="35" spans="1:10" x14ac:dyDescent="0.2">
      <c r="A35" s="280"/>
      <c r="B35" s="276"/>
      <c r="C35" s="276"/>
      <c r="D35" s="276"/>
      <c r="E35" s="276"/>
      <c r="F35" s="276"/>
      <c r="G35" s="276"/>
      <c r="H35" s="276"/>
      <c r="I35" s="276"/>
      <c r="J35" s="397"/>
    </row>
    <row r="36" spans="1:10" x14ac:dyDescent="0.2">
      <c r="A36" s="388" t="s">
        <v>495</v>
      </c>
      <c r="B36" s="295"/>
      <c r="C36" s="295"/>
      <c r="D36" s="295"/>
      <c r="E36" s="295"/>
      <c r="F36" s="295"/>
      <c r="G36" s="295"/>
      <c r="H36" s="295"/>
      <c r="I36" s="295"/>
      <c r="J36" s="398"/>
    </row>
    <row r="37" spans="1:10" ht="30" x14ac:dyDescent="0.2">
      <c r="A37" s="381" t="s">
        <v>4</v>
      </c>
      <c r="B37" s="301" t="s">
        <v>48</v>
      </c>
      <c r="C37" s="302" t="s">
        <v>29</v>
      </c>
      <c r="D37" s="296" t="s">
        <v>67</v>
      </c>
      <c r="E37" s="296" t="s">
        <v>68</v>
      </c>
      <c r="F37" s="296" t="s">
        <v>6</v>
      </c>
      <c r="G37" s="1224" t="s">
        <v>11</v>
      </c>
      <c r="H37" s="1225"/>
      <c r="I37" s="1226"/>
      <c r="J37" s="396" t="s">
        <v>51</v>
      </c>
    </row>
    <row r="38" spans="1:10" x14ac:dyDescent="0.2">
      <c r="A38" s="383"/>
      <c r="B38" s="277"/>
      <c r="C38" s="277"/>
      <c r="D38" s="277"/>
      <c r="E38" s="277"/>
      <c r="F38" s="443"/>
      <c r="G38" s="1223"/>
      <c r="H38" s="1223"/>
      <c r="I38" s="1223"/>
      <c r="J38" s="1036">
        <v>0</v>
      </c>
    </row>
    <row r="39" spans="1:10" x14ac:dyDescent="0.2">
      <c r="A39" s="384"/>
      <c r="B39" s="272"/>
      <c r="C39" s="272"/>
      <c r="D39" s="272"/>
      <c r="E39" s="272"/>
      <c r="F39" s="443"/>
      <c r="G39" s="1223"/>
      <c r="H39" s="1223"/>
      <c r="I39" s="1223"/>
      <c r="J39" s="1036"/>
    </row>
    <row r="40" spans="1:10" x14ac:dyDescent="0.2">
      <c r="A40" s="384"/>
      <c r="B40" s="272"/>
      <c r="C40" s="272"/>
      <c r="D40" s="272"/>
      <c r="E40" s="272"/>
      <c r="F40" s="443"/>
      <c r="G40" s="1223"/>
      <c r="H40" s="1223"/>
      <c r="I40" s="1223"/>
      <c r="J40" s="1036"/>
    </row>
    <row r="41" spans="1:10" x14ac:dyDescent="0.2">
      <c r="A41" s="384"/>
      <c r="B41" s="272"/>
      <c r="C41" s="272"/>
      <c r="D41" s="272"/>
      <c r="E41" s="272"/>
      <c r="F41" s="443"/>
      <c r="G41" s="1223"/>
      <c r="H41" s="1223"/>
      <c r="I41" s="1223"/>
      <c r="J41" s="1036"/>
    </row>
    <row r="42" spans="1:10" x14ac:dyDescent="0.2">
      <c r="A42" s="384"/>
      <c r="B42" s="272"/>
      <c r="C42" s="272"/>
      <c r="D42" s="272"/>
      <c r="E42" s="272"/>
      <c r="F42" s="443"/>
      <c r="G42" s="1223"/>
      <c r="H42" s="1223"/>
      <c r="I42" s="1223"/>
      <c r="J42" s="1036"/>
    </row>
    <row r="43" spans="1:10" x14ac:dyDescent="0.2">
      <c r="A43" s="384"/>
      <c r="B43" s="272"/>
      <c r="C43" s="272"/>
      <c r="D43" s="272"/>
      <c r="E43" s="272"/>
      <c r="F43" s="443"/>
      <c r="G43" s="1223"/>
      <c r="H43" s="1223"/>
      <c r="I43" s="1223"/>
      <c r="J43" s="1036"/>
    </row>
    <row r="44" spans="1:10" x14ac:dyDescent="0.2">
      <c r="A44" s="384"/>
      <c r="B44" s="272"/>
      <c r="C44" s="272"/>
      <c r="D44" s="272"/>
      <c r="E44" s="272"/>
      <c r="F44" s="443"/>
      <c r="G44" s="1223"/>
      <c r="H44" s="1223"/>
      <c r="I44" s="1223"/>
      <c r="J44" s="1036"/>
    </row>
    <row r="45" spans="1:10" ht="15.75" thickBot="1" x14ac:dyDescent="0.25">
      <c r="A45" s="385"/>
      <c r="B45" s="273"/>
      <c r="C45" s="273"/>
      <c r="D45" s="273"/>
      <c r="E45" s="273"/>
      <c r="F45" s="444"/>
      <c r="G45" s="1220"/>
      <c r="H45" s="1220"/>
      <c r="I45" s="1220"/>
      <c r="J45" s="1037"/>
    </row>
    <row r="46" spans="1:10" x14ac:dyDescent="0.2">
      <c r="A46" s="386"/>
      <c r="B46" s="274"/>
      <c r="C46" s="274"/>
      <c r="D46" s="274"/>
      <c r="E46" s="274"/>
      <c r="F46" s="274"/>
      <c r="G46" s="274"/>
      <c r="H46" s="274"/>
      <c r="I46" s="275" t="s">
        <v>69</v>
      </c>
      <c r="J46" s="1025">
        <f>SUM(J38:J45)</f>
        <v>0</v>
      </c>
    </row>
    <row r="47" spans="1:10" x14ac:dyDescent="0.2">
      <c r="A47" s="387"/>
      <c r="B47" s="250"/>
      <c r="C47" s="250"/>
      <c r="D47" s="250"/>
      <c r="E47" s="250"/>
      <c r="F47" s="250"/>
      <c r="G47" s="250"/>
      <c r="H47" s="250"/>
      <c r="I47" s="250"/>
      <c r="J47" s="394"/>
    </row>
    <row r="48" spans="1:10" x14ac:dyDescent="0.2">
      <c r="A48" s="388" t="s">
        <v>70</v>
      </c>
      <c r="B48" s="295"/>
      <c r="C48" s="295"/>
      <c r="D48" s="295"/>
      <c r="E48" s="295"/>
      <c r="F48" s="295"/>
      <c r="G48" s="295"/>
      <c r="H48" s="295"/>
      <c r="I48" s="295"/>
      <c r="J48" s="398"/>
    </row>
    <row r="49" spans="1:10" ht="30" x14ac:dyDescent="0.2">
      <c r="A49" s="389" t="s">
        <v>4</v>
      </c>
      <c r="B49" s="301" t="s">
        <v>48</v>
      </c>
      <c r="C49" s="302" t="s">
        <v>29</v>
      </c>
      <c r="D49" s="303" t="s">
        <v>56</v>
      </c>
      <c r="E49" s="303" t="s">
        <v>57</v>
      </c>
      <c r="F49" s="1221" t="s">
        <v>71</v>
      </c>
      <c r="G49" s="1222"/>
      <c r="H49" s="1221" t="s">
        <v>72</v>
      </c>
      <c r="I49" s="1222"/>
      <c r="J49" s="396" t="s">
        <v>51</v>
      </c>
    </row>
    <row r="50" spans="1:10" x14ac:dyDescent="0.2">
      <c r="A50" s="390"/>
      <c r="B50" s="285"/>
      <c r="C50" s="285"/>
      <c r="D50" s="277"/>
      <c r="E50" s="277"/>
      <c r="F50" s="1216"/>
      <c r="G50" s="1216"/>
      <c r="H50" s="1216"/>
      <c r="I50" s="1217"/>
      <c r="J50" s="1036">
        <v>0</v>
      </c>
    </row>
    <row r="51" spans="1:10" x14ac:dyDescent="0.2">
      <c r="A51" s="286"/>
      <c r="B51" s="271"/>
      <c r="C51" s="271"/>
      <c r="D51" s="272"/>
      <c r="E51" s="272"/>
      <c r="F51" s="1216"/>
      <c r="G51" s="1216"/>
      <c r="H51" s="1216"/>
      <c r="I51" s="1217"/>
      <c r="J51" s="1036"/>
    </row>
    <row r="52" spans="1:10" x14ac:dyDescent="0.2">
      <c r="A52" s="384"/>
      <c r="B52" s="271"/>
      <c r="C52" s="271"/>
      <c r="D52" s="272"/>
      <c r="E52" s="272"/>
      <c r="F52" s="1216"/>
      <c r="G52" s="1216"/>
      <c r="H52" s="1216"/>
      <c r="I52" s="1217"/>
      <c r="J52" s="1036"/>
    </row>
    <row r="53" spans="1:10" x14ac:dyDescent="0.2">
      <c r="A53" s="384"/>
      <c r="B53" s="271"/>
      <c r="C53" s="271"/>
      <c r="D53" s="272"/>
      <c r="E53" s="272"/>
      <c r="F53" s="1216"/>
      <c r="G53" s="1216"/>
      <c r="H53" s="1216"/>
      <c r="I53" s="1217"/>
      <c r="J53" s="1036"/>
    </row>
    <row r="54" spans="1:10" x14ac:dyDescent="0.2">
      <c r="A54" s="384"/>
      <c r="B54" s="271"/>
      <c r="C54" s="271"/>
      <c r="D54" s="272"/>
      <c r="E54" s="272"/>
      <c r="F54" s="1216"/>
      <c r="G54" s="1216"/>
      <c r="H54" s="1216"/>
      <c r="I54" s="1217"/>
      <c r="J54" s="1036"/>
    </row>
    <row r="55" spans="1:10" x14ac:dyDescent="0.2">
      <c r="A55" s="384"/>
      <c r="B55" s="271"/>
      <c r="C55" s="271"/>
      <c r="D55" s="272"/>
      <c r="E55" s="272"/>
      <c r="F55" s="1216"/>
      <c r="G55" s="1216"/>
      <c r="H55" s="1216"/>
      <c r="I55" s="1217"/>
      <c r="J55" s="1036"/>
    </row>
    <row r="56" spans="1:10" ht="15.75" thickBot="1" x14ac:dyDescent="0.25">
      <c r="A56" s="385"/>
      <c r="B56" s="287"/>
      <c r="C56" s="287"/>
      <c r="D56" s="273"/>
      <c r="E56" s="273"/>
      <c r="F56" s="1218"/>
      <c r="G56" s="1218"/>
      <c r="H56" s="1218"/>
      <c r="I56" s="1219"/>
      <c r="J56" s="1037"/>
    </row>
    <row r="57" spans="1:10" x14ac:dyDescent="0.2">
      <c r="A57" s="386"/>
      <c r="B57" s="274"/>
      <c r="C57" s="274"/>
      <c r="D57" s="274"/>
      <c r="E57" s="274"/>
      <c r="F57" s="274"/>
      <c r="G57" s="274"/>
      <c r="H57" s="274"/>
      <c r="I57" s="275" t="s">
        <v>73</v>
      </c>
      <c r="J57" s="1025">
        <f>SUM(J50:J56)</f>
        <v>0</v>
      </c>
    </row>
    <row r="58" spans="1:10" ht="15.75" thickBot="1" x14ac:dyDescent="0.25">
      <c r="A58" s="280"/>
      <c r="B58" s="276"/>
      <c r="C58" s="276"/>
      <c r="D58" s="276"/>
      <c r="E58" s="276"/>
      <c r="F58" s="276"/>
      <c r="G58" s="276"/>
      <c r="H58" s="276"/>
      <c r="I58" s="274"/>
      <c r="J58" s="1038"/>
    </row>
    <row r="59" spans="1:10" ht="15.75" thickBot="1" x14ac:dyDescent="0.25">
      <c r="A59" s="280"/>
      <c r="B59" s="282"/>
      <c r="C59" s="282"/>
      <c r="D59" s="282"/>
      <c r="E59" s="282"/>
      <c r="F59" s="282"/>
      <c r="G59" s="282"/>
      <c r="H59" s="276"/>
      <c r="I59" s="281"/>
      <c r="J59" s="1029"/>
    </row>
    <row r="60" spans="1:10" ht="16.5" thickTop="1" thickBot="1" x14ac:dyDescent="0.25">
      <c r="A60" s="391"/>
      <c r="B60" s="392"/>
      <c r="C60" s="392"/>
      <c r="D60" s="392"/>
      <c r="E60" s="392"/>
      <c r="F60" s="392"/>
      <c r="G60" s="392"/>
      <c r="H60" s="392"/>
      <c r="I60" s="393" t="s">
        <v>227</v>
      </c>
      <c r="J60" s="1039">
        <f>J46+J57+J34</f>
        <v>0</v>
      </c>
    </row>
    <row r="61" spans="1:10" ht="15.75" thickTop="1" x14ac:dyDescent="0.2">
      <c r="J61" s="41"/>
    </row>
    <row r="62" spans="1:10" x14ac:dyDescent="0.2">
      <c r="J62" s="41"/>
    </row>
    <row r="63" spans="1:10" x14ac:dyDescent="0.2">
      <c r="J63" s="41"/>
    </row>
  </sheetData>
  <mergeCells count="37">
    <mergeCell ref="A3:B3"/>
    <mergeCell ref="E6:F6"/>
    <mergeCell ref="E7:F7"/>
    <mergeCell ref="E8:F8"/>
    <mergeCell ref="E13:F13"/>
    <mergeCell ref="E14:F14"/>
    <mergeCell ref="E15:F15"/>
    <mergeCell ref="E16:F16"/>
    <mergeCell ref="E9:F9"/>
    <mergeCell ref="E10:F10"/>
    <mergeCell ref="E11:F11"/>
    <mergeCell ref="E12:F12"/>
    <mergeCell ref="G41:I41"/>
    <mergeCell ref="G42:I42"/>
    <mergeCell ref="G43:I43"/>
    <mergeCell ref="G44:I44"/>
    <mergeCell ref="G37:I37"/>
    <mergeCell ref="G38:I38"/>
    <mergeCell ref="G39:I39"/>
    <mergeCell ref="G40:I40"/>
    <mergeCell ref="F51:G51"/>
    <mergeCell ref="H51:I51"/>
    <mergeCell ref="F52:G52"/>
    <mergeCell ref="H52:I52"/>
    <mergeCell ref="G45:I45"/>
    <mergeCell ref="F49:G49"/>
    <mergeCell ref="H49:I49"/>
    <mergeCell ref="F50:G50"/>
    <mergeCell ref="H50:I50"/>
    <mergeCell ref="F55:G55"/>
    <mergeCell ref="H55:I55"/>
    <mergeCell ref="F56:G56"/>
    <mergeCell ref="H56:I56"/>
    <mergeCell ref="F53:G53"/>
    <mergeCell ref="H53:I53"/>
    <mergeCell ref="F54:G54"/>
    <mergeCell ref="H54:I54"/>
  </mergeCells>
  <phoneticPr fontId="0" type="noConversion"/>
  <printOptions horizontalCentered="1"/>
  <pageMargins left="0.55118110236220474" right="0.55118110236220474" top="0.78740157480314965" bottom="0.78740157480314965" header="0.51181102362204722" footer="0.51181102362204722"/>
  <pageSetup paperSize="9" scale="75" orientation="landscape" r:id="rId1"/>
  <headerFooter alignWithMargins="0">
    <oddFooter>&amp;L&amp;8&amp;F Rev 1 of 310805&amp;C&amp;8&amp;A&amp;R&amp;8 PRINTED: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102"/>
  <sheetViews>
    <sheetView zoomScale="75" zoomScaleNormal="75" zoomScaleSheetLayoutView="75" workbookViewId="0">
      <selection activeCell="I56" sqref="I56:I59"/>
    </sheetView>
  </sheetViews>
  <sheetFormatPr defaultRowHeight="15" x14ac:dyDescent="0.2"/>
  <cols>
    <col min="1" max="1" width="34.5546875" customWidth="1"/>
    <col min="7" max="7" width="10.88671875" customWidth="1"/>
    <col min="9" max="9" width="9.77734375" bestFit="1" customWidth="1"/>
  </cols>
  <sheetData>
    <row r="1" spans="1:9" ht="29.25" customHeight="1" thickTop="1" x14ac:dyDescent="0.2">
      <c r="A1" s="266" t="s">
        <v>74</v>
      </c>
      <c r="B1" s="267"/>
      <c r="C1" s="267"/>
      <c r="D1" s="267"/>
      <c r="E1" s="267"/>
      <c r="F1" s="267"/>
      <c r="G1" s="267"/>
      <c r="H1" s="267"/>
      <c r="I1" s="268"/>
    </row>
    <row r="2" spans="1:9" ht="26.25" customHeight="1" x14ac:dyDescent="0.2">
      <c r="A2" s="310" t="s">
        <v>237</v>
      </c>
      <c r="B2" s="304"/>
      <c r="C2" s="304"/>
      <c r="D2" s="304"/>
      <c r="E2" s="355" t="s">
        <v>242</v>
      </c>
      <c r="F2" s="304"/>
      <c r="G2" s="304"/>
      <c r="H2" s="304"/>
      <c r="I2" s="305"/>
    </row>
    <row r="3" spans="1:9" ht="15.75" x14ac:dyDescent="0.2">
      <c r="A3" s="1240" t="s">
        <v>38</v>
      </c>
      <c r="B3" s="1241"/>
      <c r="C3" s="1241"/>
      <c r="D3" s="269">
        <f>'Input Data'!D20</f>
        <v>0</v>
      </c>
      <c r="E3" s="249"/>
      <c r="F3" s="249"/>
      <c r="G3" s="291" t="s">
        <v>182</v>
      </c>
      <c r="H3" s="961">
        <f>'Input Data'!$D$5</f>
        <v>0</v>
      </c>
      <c r="I3" s="144"/>
    </row>
    <row r="4" spans="1:9" ht="15.75" thickBot="1" x14ac:dyDescent="0.25">
      <c r="A4" s="306"/>
      <c r="B4" s="307"/>
      <c r="C4" s="307"/>
      <c r="D4" s="307"/>
      <c r="E4" s="307"/>
      <c r="F4" s="307"/>
      <c r="G4" s="307"/>
      <c r="H4" s="307"/>
      <c r="I4" s="308"/>
    </row>
    <row r="5" spans="1:9" ht="15.75" thickTop="1" x14ac:dyDescent="0.2">
      <c r="A5" s="294"/>
      <c r="B5" s="294"/>
      <c r="C5" s="294"/>
      <c r="D5" s="294"/>
      <c r="E5" s="294"/>
      <c r="F5" s="294"/>
      <c r="G5" s="294"/>
      <c r="H5" s="294"/>
      <c r="I5" s="379"/>
    </row>
    <row r="6" spans="1:9" x14ac:dyDescent="0.2">
      <c r="A6" s="266" t="s">
        <v>15</v>
      </c>
      <c r="B6" s="297"/>
      <c r="C6" s="297"/>
      <c r="D6" s="297"/>
      <c r="E6" s="297"/>
      <c r="F6" s="297"/>
      <c r="G6" s="297"/>
      <c r="H6" s="297"/>
      <c r="I6" s="1016"/>
    </row>
    <row r="7" spans="1:9" ht="30" x14ac:dyDescent="0.2">
      <c r="A7" s="1242" t="s">
        <v>75</v>
      </c>
      <c r="B7" s="1243"/>
      <c r="C7" s="1243"/>
      <c r="D7" s="1243"/>
      <c r="E7" s="1243"/>
      <c r="F7" s="1244"/>
      <c r="G7" s="303" t="s">
        <v>18</v>
      </c>
      <c r="H7" s="303" t="s">
        <v>5</v>
      </c>
      <c r="I7" s="382" t="s">
        <v>51</v>
      </c>
    </row>
    <row r="8" spans="1:9" x14ac:dyDescent="0.2">
      <c r="A8" s="1237"/>
      <c r="B8" s="1238"/>
      <c r="C8" s="1238"/>
      <c r="D8" s="1238"/>
      <c r="E8" s="1238"/>
      <c r="F8" s="1239"/>
      <c r="G8" s="270"/>
      <c r="H8" s="1019"/>
      <c r="I8" s="1020">
        <f t="shared" ref="I8:I14" si="0">G8*H8</f>
        <v>0</v>
      </c>
    </row>
    <row r="9" spans="1:9" x14ac:dyDescent="0.2">
      <c r="A9" s="1245"/>
      <c r="B9" s="1246"/>
      <c r="C9" s="1246"/>
      <c r="D9" s="1246"/>
      <c r="E9" s="1246"/>
      <c r="F9" s="1247"/>
      <c r="G9" s="272"/>
      <c r="H9" s="1021"/>
      <c r="I9" s="1022">
        <f t="shared" si="0"/>
        <v>0</v>
      </c>
    </row>
    <row r="10" spans="1:9" x14ac:dyDescent="0.2">
      <c r="A10" s="1245"/>
      <c r="B10" s="1246"/>
      <c r="C10" s="1246"/>
      <c r="D10" s="1246"/>
      <c r="E10" s="1246"/>
      <c r="F10" s="1247"/>
      <c r="G10" s="272"/>
      <c r="H10" s="1021"/>
      <c r="I10" s="1022">
        <f t="shared" si="0"/>
        <v>0</v>
      </c>
    </row>
    <row r="11" spans="1:9" x14ac:dyDescent="0.2">
      <c r="A11" s="1245"/>
      <c r="B11" s="1246"/>
      <c r="C11" s="1246"/>
      <c r="D11" s="1246"/>
      <c r="E11" s="1246"/>
      <c r="F11" s="1247"/>
      <c r="G11" s="272"/>
      <c r="H11" s="1021"/>
      <c r="I11" s="1022">
        <f t="shared" si="0"/>
        <v>0</v>
      </c>
    </row>
    <row r="12" spans="1:9" x14ac:dyDescent="0.2">
      <c r="A12" s="1245"/>
      <c r="B12" s="1246"/>
      <c r="C12" s="1246"/>
      <c r="D12" s="1246"/>
      <c r="E12" s="1246"/>
      <c r="F12" s="1247"/>
      <c r="G12" s="272"/>
      <c r="H12" s="1021"/>
      <c r="I12" s="1022">
        <f t="shared" si="0"/>
        <v>0</v>
      </c>
    </row>
    <row r="13" spans="1:9" x14ac:dyDescent="0.2">
      <c r="A13" s="1245"/>
      <c r="B13" s="1246"/>
      <c r="C13" s="1246"/>
      <c r="D13" s="1246"/>
      <c r="E13" s="1246"/>
      <c r="F13" s="1247"/>
      <c r="G13" s="272"/>
      <c r="H13" s="1021"/>
      <c r="I13" s="1022">
        <f t="shared" si="0"/>
        <v>0</v>
      </c>
    </row>
    <row r="14" spans="1:9" ht="15.75" thickBot="1" x14ac:dyDescent="0.25">
      <c r="A14" s="1248"/>
      <c r="B14" s="1249"/>
      <c r="C14" s="1249"/>
      <c r="D14" s="1249"/>
      <c r="E14" s="1249"/>
      <c r="F14" s="1250"/>
      <c r="G14" s="273"/>
      <c r="H14" s="1023"/>
      <c r="I14" s="1024">
        <f t="shared" si="0"/>
        <v>0</v>
      </c>
    </row>
    <row r="15" spans="1:9" x14ac:dyDescent="0.2">
      <c r="A15" s="1251" t="s">
        <v>76</v>
      </c>
      <c r="B15" s="1252"/>
      <c r="C15" s="1252"/>
      <c r="D15" s="1252"/>
      <c r="E15" s="1252"/>
      <c r="F15" s="1252"/>
      <c r="G15" s="1252"/>
      <c r="H15" s="1253"/>
      <c r="I15" s="1025">
        <f>SUM(I8:I14)</f>
        <v>0</v>
      </c>
    </row>
    <row r="16" spans="1:9" x14ac:dyDescent="0.2">
      <c r="A16" s="276"/>
      <c r="B16" s="276"/>
      <c r="C16" s="276"/>
      <c r="D16" s="276"/>
      <c r="E16" s="276"/>
      <c r="F16" s="276"/>
      <c r="G16" s="276"/>
      <c r="H16" s="276"/>
      <c r="I16" s="1017"/>
    </row>
    <row r="17" spans="1:9" x14ac:dyDescent="0.2">
      <c r="A17" s="266" t="s">
        <v>16</v>
      </c>
      <c r="B17" s="295"/>
      <c r="C17" s="295"/>
      <c r="D17" s="295"/>
      <c r="E17" s="295"/>
      <c r="F17" s="295"/>
      <c r="G17" s="295"/>
      <c r="H17" s="295"/>
      <c r="I17" s="398"/>
    </row>
    <row r="18" spans="1:9" ht="30" x14ac:dyDescent="0.2">
      <c r="A18" s="1242" t="s">
        <v>17</v>
      </c>
      <c r="B18" s="1243"/>
      <c r="C18" s="1243"/>
      <c r="D18" s="1243"/>
      <c r="E18" s="1244"/>
      <c r="F18" s="303" t="s">
        <v>18</v>
      </c>
      <c r="G18" s="303" t="s">
        <v>77</v>
      </c>
      <c r="H18" s="303" t="s">
        <v>5</v>
      </c>
      <c r="I18" s="396" t="s">
        <v>51</v>
      </c>
    </row>
    <row r="19" spans="1:9" x14ac:dyDescent="0.2">
      <c r="A19" s="1237"/>
      <c r="B19" s="1238"/>
      <c r="C19" s="1238"/>
      <c r="D19" s="1238"/>
      <c r="E19" s="1239"/>
      <c r="F19" s="277"/>
      <c r="G19" s="277"/>
      <c r="H19" s="1026"/>
      <c r="I19" s="1027">
        <f t="shared" ref="I19:I27" si="1">F19*G19*H19</f>
        <v>0</v>
      </c>
    </row>
    <row r="20" spans="1:9" x14ac:dyDescent="0.2">
      <c r="A20" s="1245"/>
      <c r="B20" s="1246"/>
      <c r="C20" s="1246"/>
      <c r="D20" s="1246"/>
      <c r="E20" s="1247"/>
      <c r="F20" s="272"/>
      <c r="G20" s="272"/>
      <c r="H20" s="1021"/>
      <c r="I20" s="1022">
        <f t="shared" si="1"/>
        <v>0</v>
      </c>
    </row>
    <row r="21" spans="1:9" x14ac:dyDescent="0.2">
      <c r="A21" s="1245"/>
      <c r="B21" s="1246"/>
      <c r="C21" s="1246"/>
      <c r="D21" s="1246"/>
      <c r="E21" s="1247"/>
      <c r="F21" s="272"/>
      <c r="G21" s="272"/>
      <c r="H21" s="1021"/>
      <c r="I21" s="1022">
        <f t="shared" si="1"/>
        <v>0</v>
      </c>
    </row>
    <row r="22" spans="1:9" x14ac:dyDescent="0.2">
      <c r="A22" s="1245"/>
      <c r="B22" s="1246"/>
      <c r="C22" s="1246"/>
      <c r="D22" s="1246"/>
      <c r="E22" s="1247"/>
      <c r="F22" s="272"/>
      <c r="G22" s="272"/>
      <c r="H22" s="1021"/>
      <c r="I22" s="1022">
        <f t="shared" si="1"/>
        <v>0</v>
      </c>
    </row>
    <row r="23" spans="1:9" x14ac:dyDescent="0.2">
      <c r="A23" s="1245"/>
      <c r="B23" s="1246"/>
      <c r="C23" s="1246"/>
      <c r="D23" s="1246"/>
      <c r="E23" s="1247"/>
      <c r="F23" s="272"/>
      <c r="G23" s="272"/>
      <c r="H23" s="1021"/>
      <c r="I23" s="1022">
        <f t="shared" si="1"/>
        <v>0</v>
      </c>
    </row>
    <row r="24" spans="1:9" x14ac:dyDescent="0.2">
      <c r="A24" s="1245"/>
      <c r="B24" s="1246"/>
      <c r="C24" s="1246"/>
      <c r="D24" s="1246"/>
      <c r="E24" s="1247"/>
      <c r="F24" s="272"/>
      <c r="G24" s="272"/>
      <c r="H24" s="1021"/>
      <c r="I24" s="1022">
        <f t="shared" si="1"/>
        <v>0</v>
      </c>
    </row>
    <row r="25" spans="1:9" x14ac:dyDescent="0.2">
      <c r="A25" s="1245"/>
      <c r="B25" s="1246"/>
      <c r="C25" s="1246"/>
      <c r="D25" s="1246"/>
      <c r="E25" s="1247"/>
      <c r="F25" s="272"/>
      <c r="G25" s="272"/>
      <c r="H25" s="1021"/>
      <c r="I25" s="1022">
        <f t="shared" si="1"/>
        <v>0</v>
      </c>
    </row>
    <row r="26" spans="1:9" x14ac:dyDescent="0.2">
      <c r="A26" s="1245"/>
      <c r="B26" s="1246"/>
      <c r="C26" s="1246"/>
      <c r="D26" s="1246"/>
      <c r="E26" s="1247"/>
      <c r="F26" s="272"/>
      <c r="G26" s="272"/>
      <c r="H26" s="1021"/>
      <c r="I26" s="1022">
        <f t="shared" si="1"/>
        <v>0</v>
      </c>
    </row>
    <row r="27" spans="1:9" ht="15.75" thickBot="1" x14ac:dyDescent="0.25">
      <c r="A27" s="1248"/>
      <c r="B27" s="1249"/>
      <c r="C27" s="1249"/>
      <c r="D27" s="1249"/>
      <c r="E27" s="1250"/>
      <c r="F27" s="273"/>
      <c r="G27" s="273"/>
      <c r="H27" s="1023"/>
      <c r="I27" s="1024">
        <f t="shared" si="1"/>
        <v>0</v>
      </c>
    </row>
    <row r="28" spans="1:9" x14ac:dyDescent="0.2">
      <c r="A28" s="1251" t="s">
        <v>78</v>
      </c>
      <c r="B28" s="1252"/>
      <c r="C28" s="1252"/>
      <c r="D28" s="1252"/>
      <c r="E28" s="1252"/>
      <c r="F28" s="1252"/>
      <c r="G28" s="1252"/>
      <c r="H28" s="1253"/>
      <c r="I28" s="1028">
        <f>SUM(I19:I27)</f>
        <v>0</v>
      </c>
    </row>
    <row r="29" spans="1:9" x14ac:dyDescent="0.2">
      <c r="A29" s="276"/>
      <c r="B29" s="276"/>
      <c r="C29" s="276"/>
      <c r="D29" s="276"/>
      <c r="E29" s="276"/>
      <c r="F29" s="276"/>
      <c r="G29" s="276"/>
      <c r="H29" s="276"/>
      <c r="I29" s="1017"/>
    </row>
    <row r="30" spans="1:9" x14ac:dyDescent="0.2">
      <c r="A30" s="266" t="s">
        <v>79</v>
      </c>
      <c r="B30" s="295"/>
      <c r="C30" s="295"/>
      <c r="D30" s="295"/>
      <c r="E30" s="295"/>
      <c r="F30" s="295"/>
      <c r="G30" s="295"/>
      <c r="H30" s="295"/>
      <c r="I30" s="398"/>
    </row>
    <row r="31" spans="1:9" ht="30" x14ac:dyDescent="0.2">
      <c r="A31" s="1242" t="s">
        <v>17</v>
      </c>
      <c r="B31" s="1243"/>
      <c r="C31" s="1243"/>
      <c r="D31" s="1243"/>
      <c r="E31" s="1243"/>
      <c r="F31" s="1244"/>
      <c r="G31" s="296" t="s">
        <v>80</v>
      </c>
      <c r="H31" s="296" t="s">
        <v>5</v>
      </c>
      <c r="I31" s="396" t="s">
        <v>51</v>
      </c>
    </row>
    <row r="32" spans="1:9" x14ac:dyDescent="0.2">
      <c r="A32" s="1237"/>
      <c r="B32" s="1238"/>
      <c r="C32" s="1238"/>
      <c r="D32" s="1238"/>
      <c r="E32" s="1238"/>
      <c r="F32" s="1239"/>
      <c r="G32" s="277"/>
      <c r="H32" s="1026"/>
      <c r="I32" s="1027">
        <f t="shared" ref="I32:I38" si="2">G32*H32</f>
        <v>0</v>
      </c>
    </row>
    <row r="33" spans="1:9" x14ac:dyDescent="0.2">
      <c r="A33" s="1245"/>
      <c r="B33" s="1246"/>
      <c r="C33" s="1246"/>
      <c r="D33" s="1246"/>
      <c r="E33" s="1246"/>
      <c r="F33" s="1247"/>
      <c r="G33" s="272"/>
      <c r="H33" s="1021"/>
      <c r="I33" s="1022">
        <f t="shared" si="2"/>
        <v>0</v>
      </c>
    </row>
    <row r="34" spans="1:9" x14ac:dyDescent="0.2">
      <c r="A34" s="1245"/>
      <c r="B34" s="1246"/>
      <c r="C34" s="1246"/>
      <c r="D34" s="1246"/>
      <c r="E34" s="1246"/>
      <c r="F34" s="1247"/>
      <c r="G34" s="272"/>
      <c r="H34" s="1021"/>
      <c r="I34" s="1022">
        <f t="shared" si="2"/>
        <v>0</v>
      </c>
    </row>
    <row r="35" spans="1:9" x14ac:dyDescent="0.2">
      <c r="A35" s="1245"/>
      <c r="B35" s="1246"/>
      <c r="C35" s="1246"/>
      <c r="D35" s="1246"/>
      <c r="E35" s="1246"/>
      <c r="F35" s="1247"/>
      <c r="G35" s="272"/>
      <c r="H35" s="1021"/>
      <c r="I35" s="1022">
        <f t="shared" si="2"/>
        <v>0</v>
      </c>
    </row>
    <row r="36" spans="1:9" x14ac:dyDescent="0.2">
      <c r="A36" s="1245"/>
      <c r="B36" s="1246"/>
      <c r="C36" s="1246"/>
      <c r="D36" s="1246"/>
      <c r="E36" s="1246"/>
      <c r="F36" s="1247"/>
      <c r="G36" s="272"/>
      <c r="H36" s="1021"/>
      <c r="I36" s="1022">
        <f t="shared" si="2"/>
        <v>0</v>
      </c>
    </row>
    <row r="37" spans="1:9" x14ac:dyDescent="0.2">
      <c r="A37" s="1245"/>
      <c r="B37" s="1246"/>
      <c r="C37" s="1246"/>
      <c r="D37" s="1246"/>
      <c r="E37" s="1246"/>
      <c r="F37" s="1247"/>
      <c r="G37" s="272"/>
      <c r="H37" s="1021"/>
      <c r="I37" s="1022">
        <f t="shared" si="2"/>
        <v>0</v>
      </c>
    </row>
    <row r="38" spans="1:9" ht="15.75" thickBot="1" x14ac:dyDescent="0.25">
      <c r="A38" s="1248"/>
      <c r="B38" s="1249"/>
      <c r="C38" s="1249"/>
      <c r="D38" s="1249"/>
      <c r="E38" s="1249"/>
      <c r="F38" s="1250"/>
      <c r="G38" s="273"/>
      <c r="H38" s="1023"/>
      <c r="I38" s="1024">
        <f t="shared" si="2"/>
        <v>0</v>
      </c>
    </row>
    <row r="39" spans="1:9" x14ac:dyDescent="0.2">
      <c r="A39" s="1251" t="s">
        <v>81</v>
      </c>
      <c r="B39" s="1252"/>
      <c r="C39" s="1252"/>
      <c r="D39" s="1252"/>
      <c r="E39" s="1252"/>
      <c r="F39" s="1252"/>
      <c r="G39" s="1252"/>
      <c r="H39" s="1253"/>
      <c r="I39" s="1025">
        <f>SUM(I32:I38)</f>
        <v>0</v>
      </c>
    </row>
    <row r="40" spans="1:9" x14ac:dyDescent="0.2">
      <c r="A40" s="276"/>
      <c r="B40" s="276"/>
      <c r="C40" s="276"/>
      <c r="D40" s="276"/>
      <c r="E40" s="276"/>
      <c r="F40" s="276"/>
      <c r="G40" s="276"/>
      <c r="H40" s="276"/>
      <c r="I40" s="1017"/>
    </row>
    <row r="41" spans="1:9" x14ac:dyDescent="0.2">
      <c r="A41" s="278" t="s">
        <v>82</v>
      </c>
      <c r="B41" s="309"/>
      <c r="C41" s="309"/>
      <c r="D41" s="309"/>
      <c r="E41" s="309"/>
      <c r="F41" s="309"/>
      <c r="G41" s="309"/>
      <c r="H41" s="309"/>
      <c r="I41" s="1018"/>
    </row>
    <row r="42" spans="1:9" ht="30" x14ac:dyDescent="0.2">
      <c r="A42" s="303" t="s">
        <v>4</v>
      </c>
      <c r="B42" s="303" t="s">
        <v>12</v>
      </c>
      <c r="C42" s="296" t="s">
        <v>83</v>
      </c>
      <c r="D42" s="1242" t="s">
        <v>84</v>
      </c>
      <c r="E42" s="1244"/>
      <c r="F42" s="303" t="s">
        <v>13</v>
      </c>
      <c r="G42" s="303" t="s">
        <v>14</v>
      </c>
      <c r="H42" s="303" t="s">
        <v>5</v>
      </c>
      <c r="I42" s="396" t="s">
        <v>51</v>
      </c>
    </row>
    <row r="43" spans="1:9" x14ac:dyDescent="0.2">
      <c r="A43" s="279"/>
      <c r="B43" s="277"/>
      <c r="C43" s="277"/>
      <c r="D43" s="1237"/>
      <c r="E43" s="1239"/>
      <c r="F43" s="277"/>
      <c r="G43" s="277"/>
      <c r="H43" s="1026"/>
      <c r="I43" s="1027">
        <f t="shared" ref="I43:I55" si="3">C43*H43</f>
        <v>0</v>
      </c>
    </row>
    <row r="44" spans="1:9" x14ac:dyDescent="0.2">
      <c r="A44" s="272"/>
      <c r="B44" s="272"/>
      <c r="C44" s="272"/>
      <c r="D44" s="1245"/>
      <c r="E44" s="1247"/>
      <c r="F44" s="272"/>
      <c r="G44" s="272"/>
      <c r="H44" s="1021"/>
      <c r="I44" s="1022">
        <f t="shared" si="3"/>
        <v>0</v>
      </c>
    </row>
    <row r="45" spans="1:9" x14ac:dyDescent="0.2">
      <c r="A45" s="272"/>
      <c r="B45" s="272"/>
      <c r="C45" s="272"/>
      <c r="D45" s="1245"/>
      <c r="E45" s="1247"/>
      <c r="F45" s="272"/>
      <c r="G45" s="272"/>
      <c r="H45" s="1021"/>
      <c r="I45" s="1022">
        <f t="shared" si="3"/>
        <v>0</v>
      </c>
    </row>
    <row r="46" spans="1:9" x14ac:dyDescent="0.2">
      <c r="A46" s="272"/>
      <c r="B46" s="272"/>
      <c r="C46" s="272"/>
      <c r="D46" s="1245"/>
      <c r="E46" s="1247"/>
      <c r="F46" s="272"/>
      <c r="G46" s="272"/>
      <c r="H46" s="1021"/>
      <c r="I46" s="1022">
        <f t="shared" si="3"/>
        <v>0</v>
      </c>
    </row>
    <row r="47" spans="1:9" x14ac:dyDescent="0.2">
      <c r="A47" s="272"/>
      <c r="B47" s="272"/>
      <c r="C47" s="272"/>
      <c r="D47" s="1245"/>
      <c r="E47" s="1247"/>
      <c r="F47" s="272"/>
      <c r="G47" s="272"/>
      <c r="H47" s="1021"/>
      <c r="I47" s="1022">
        <f t="shared" si="3"/>
        <v>0</v>
      </c>
    </row>
    <row r="48" spans="1:9" x14ac:dyDescent="0.2">
      <c r="A48" s="272"/>
      <c r="B48" s="272"/>
      <c r="C48" s="272"/>
      <c r="D48" s="1245"/>
      <c r="E48" s="1247"/>
      <c r="F48" s="272"/>
      <c r="G48" s="272"/>
      <c r="H48" s="1021"/>
      <c r="I48" s="1022">
        <f t="shared" si="3"/>
        <v>0</v>
      </c>
    </row>
    <row r="49" spans="1:9" x14ac:dyDescent="0.2">
      <c r="A49" s="272"/>
      <c r="B49" s="272"/>
      <c r="C49" s="272"/>
      <c r="D49" s="1245"/>
      <c r="E49" s="1247"/>
      <c r="F49" s="272"/>
      <c r="G49" s="272"/>
      <c r="H49" s="1021"/>
      <c r="I49" s="1022">
        <f t="shared" si="3"/>
        <v>0</v>
      </c>
    </row>
    <row r="50" spans="1:9" x14ac:dyDescent="0.2">
      <c r="A50" s="272"/>
      <c r="B50" s="272"/>
      <c r="C50" s="272"/>
      <c r="D50" s="1245"/>
      <c r="E50" s="1247"/>
      <c r="F50" s="272"/>
      <c r="G50" s="272"/>
      <c r="H50" s="1021"/>
      <c r="I50" s="1022">
        <f t="shared" si="3"/>
        <v>0</v>
      </c>
    </row>
    <row r="51" spans="1:9" x14ac:dyDescent="0.2">
      <c r="A51" s="272"/>
      <c r="B51" s="272"/>
      <c r="C51" s="272"/>
      <c r="D51" s="1245"/>
      <c r="E51" s="1247"/>
      <c r="F51" s="272"/>
      <c r="G51" s="272"/>
      <c r="H51" s="1021"/>
      <c r="I51" s="1022">
        <f t="shared" si="3"/>
        <v>0</v>
      </c>
    </row>
    <row r="52" spans="1:9" x14ac:dyDescent="0.2">
      <c r="A52" s="272"/>
      <c r="B52" s="272"/>
      <c r="C52" s="272"/>
      <c r="D52" s="1245"/>
      <c r="E52" s="1247"/>
      <c r="F52" s="272"/>
      <c r="G52" s="272"/>
      <c r="H52" s="1021"/>
      <c r="I52" s="1022">
        <f t="shared" si="3"/>
        <v>0</v>
      </c>
    </row>
    <row r="53" spans="1:9" x14ac:dyDescent="0.2">
      <c r="A53" s="272"/>
      <c r="B53" s="272"/>
      <c r="C53" s="272"/>
      <c r="D53" s="1245"/>
      <c r="E53" s="1247"/>
      <c r="F53" s="272"/>
      <c r="G53" s="272"/>
      <c r="H53" s="1021"/>
      <c r="I53" s="1022">
        <f t="shared" si="3"/>
        <v>0</v>
      </c>
    </row>
    <row r="54" spans="1:9" x14ac:dyDescent="0.2">
      <c r="A54" s="272"/>
      <c r="B54" s="272"/>
      <c r="C54" s="272"/>
      <c r="D54" s="1245"/>
      <c r="E54" s="1247"/>
      <c r="F54" s="272"/>
      <c r="G54" s="272"/>
      <c r="H54" s="1021"/>
      <c r="I54" s="1022">
        <f t="shared" si="3"/>
        <v>0</v>
      </c>
    </row>
    <row r="55" spans="1:9" ht="15.75" thickBot="1" x14ac:dyDescent="0.25">
      <c r="A55" s="273"/>
      <c r="B55" s="273"/>
      <c r="C55" s="273"/>
      <c r="D55" s="1248"/>
      <c r="E55" s="1250"/>
      <c r="F55" s="273"/>
      <c r="G55" s="273"/>
      <c r="H55" s="1023"/>
      <c r="I55" s="1024">
        <f t="shared" si="3"/>
        <v>0</v>
      </c>
    </row>
    <row r="56" spans="1:9" ht="15.75" thickBot="1" x14ac:dyDescent="0.25">
      <c r="A56" s="1251" t="s">
        <v>85</v>
      </c>
      <c r="B56" s="1252"/>
      <c r="C56" s="1252"/>
      <c r="D56" s="1252"/>
      <c r="E56" s="1252"/>
      <c r="F56" s="1252"/>
      <c r="G56" s="1252"/>
      <c r="H56" s="1253"/>
      <c r="I56" s="1025">
        <f>SUM(I43:I55)</f>
        <v>0</v>
      </c>
    </row>
    <row r="57" spans="1:9" ht="16.5" thickTop="1" thickBot="1" x14ac:dyDescent="0.25">
      <c r="A57" s="1257"/>
      <c r="B57" s="1258"/>
      <c r="C57" s="1258"/>
      <c r="D57" s="1258"/>
      <c r="E57" s="1258"/>
      <c r="F57" s="1258"/>
      <c r="G57" s="1258"/>
      <c r="H57" s="1259"/>
      <c r="I57" s="1029"/>
    </row>
    <row r="58" spans="1:9" ht="16.5" thickTop="1" thickBot="1" x14ac:dyDescent="0.25">
      <c r="A58" s="1257" t="s">
        <v>223</v>
      </c>
      <c r="B58" s="1258"/>
      <c r="C58" s="1258"/>
      <c r="D58" s="1258"/>
      <c r="E58" s="1258"/>
      <c r="F58" s="1258"/>
      <c r="G58" s="1258"/>
      <c r="H58" s="1259"/>
      <c r="I58" s="1030">
        <f>I56+I39+I28+I15</f>
        <v>0</v>
      </c>
    </row>
    <row r="59" spans="1:9" ht="15.75" thickBot="1" x14ac:dyDescent="0.25">
      <c r="A59" s="1260"/>
      <c r="B59" s="1261"/>
      <c r="C59" s="1261"/>
      <c r="D59" s="1261"/>
      <c r="E59" s="1261"/>
      <c r="F59" s="1261"/>
      <c r="G59" s="1261"/>
      <c r="H59" s="1262"/>
      <c r="I59" s="1031"/>
    </row>
    <row r="60" spans="1:9" ht="15.75" thickBot="1" x14ac:dyDescent="0.25">
      <c r="A60" s="1254"/>
      <c r="B60" s="1255"/>
      <c r="C60" s="1255"/>
      <c r="D60" s="1255"/>
      <c r="E60" s="1255"/>
      <c r="F60" s="1255"/>
      <c r="G60" s="1255"/>
      <c r="H60" s="1256"/>
      <c r="I60" s="399"/>
    </row>
    <row r="61" spans="1:9" ht="15.75" thickTop="1" x14ac:dyDescent="0.2">
      <c r="I61" s="41"/>
    </row>
    <row r="62" spans="1:9" x14ac:dyDescent="0.2">
      <c r="I62" s="41"/>
    </row>
    <row r="63" spans="1:9" x14ac:dyDescent="0.2">
      <c r="I63" s="41"/>
    </row>
    <row r="64" spans="1:9" x14ac:dyDescent="0.2">
      <c r="I64" s="41"/>
    </row>
    <row r="65" spans="9:9" x14ac:dyDescent="0.2">
      <c r="I65" s="41"/>
    </row>
    <row r="66" spans="9:9" x14ac:dyDescent="0.2">
      <c r="I66" s="41"/>
    </row>
    <row r="67" spans="9:9" x14ac:dyDescent="0.2">
      <c r="I67" s="41"/>
    </row>
    <row r="68" spans="9:9" x14ac:dyDescent="0.2">
      <c r="I68" s="41"/>
    </row>
    <row r="69" spans="9:9" x14ac:dyDescent="0.2">
      <c r="I69" s="41"/>
    </row>
    <row r="70" spans="9:9" x14ac:dyDescent="0.2">
      <c r="I70" s="41"/>
    </row>
    <row r="71" spans="9:9" x14ac:dyDescent="0.2">
      <c r="I71" s="41"/>
    </row>
    <row r="72" spans="9:9" x14ac:dyDescent="0.2">
      <c r="I72" s="41"/>
    </row>
    <row r="73" spans="9:9" x14ac:dyDescent="0.2">
      <c r="I73" s="41"/>
    </row>
    <row r="74" spans="9:9" x14ac:dyDescent="0.2">
      <c r="I74" s="41"/>
    </row>
    <row r="75" spans="9:9" x14ac:dyDescent="0.2">
      <c r="I75" s="41"/>
    </row>
    <row r="76" spans="9:9" x14ac:dyDescent="0.2">
      <c r="I76" s="41"/>
    </row>
    <row r="77" spans="9:9" x14ac:dyDescent="0.2">
      <c r="I77" s="41"/>
    </row>
    <row r="78" spans="9:9" x14ac:dyDescent="0.2">
      <c r="I78" s="41"/>
    </row>
    <row r="79" spans="9:9" x14ac:dyDescent="0.2">
      <c r="I79" s="41"/>
    </row>
    <row r="80" spans="9:9" x14ac:dyDescent="0.2">
      <c r="I80" s="41"/>
    </row>
    <row r="81" spans="9:9" x14ac:dyDescent="0.2">
      <c r="I81" s="41"/>
    </row>
    <row r="82" spans="9:9" x14ac:dyDescent="0.2">
      <c r="I82" s="41"/>
    </row>
    <row r="83" spans="9:9" x14ac:dyDescent="0.2">
      <c r="I83" s="41"/>
    </row>
    <row r="84" spans="9:9" x14ac:dyDescent="0.2">
      <c r="I84" s="41"/>
    </row>
    <row r="85" spans="9:9" x14ac:dyDescent="0.2">
      <c r="I85" s="41"/>
    </row>
    <row r="86" spans="9:9" x14ac:dyDescent="0.2">
      <c r="I86" s="41"/>
    </row>
    <row r="87" spans="9:9" x14ac:dyDescent="0.2">
      <c r="I87" s="41"/>
    </row>
    <row r="88" spans="9:9" x14ac:dyDescent="0.2">
      <c r="I88" s="41"/>
    </row>
    <row r="89" spans="9:9" x14ac:dyDescent="0.2">
      <c r="I89" s="41"/>
    </row>
    <row r="90" spans="9:9" x14ac:dyDescent="0.2">
      <c r="I90" s="41"/>
    </row>
    <row r="91" spans="9:9" x14ac:dyDescent="0.2">
      <c r="I91" s="41"/>
    </row>
    <row r="92" spans="9:9" x14ac:dyDescent="0.2">
      <c r="I92" s="41"/>
    </row>
    <row r="93" spans="9:9" x14ac:dyDescent="0.2">
      <c r="I93" s="41"/>
    </row>
    <row r="94" spans="9:9" x14ac:dyDescent="0.2">
      <c r="I94" s="41"/>
    </row>
    <row r="95" spans="9:9" x14ac:dyDescent="0.2">
      <c r="I95" s="41"/>
    </row>
    <row r="96" spans="9:9" x14ac:dyDescent="0.2">
      <c r="I96" s="41"/>
    </row>
    <row r="97" spans="9:9" x14ac:dyDescent="0.2">
      <c r="I97" s="41"/>
    </row>
    <row r="98" spans="9:9" x14ac:dyDescent="0.2">
      <c r="I98" s="41"/>
    </row>
    <row r="99" spans="9:9" x14ac:dyDescent="0.2">
      <c r="I99" s="41"/>
    </row>
    <row r="100" spans="9:9" x14ac:dyDescent="0.2">
      <c r="I100" s="41"/>
    </row>
    <row r="101" spans="9:9" x14ac:dyDescent="0.2">
      <c r="I101" s="41"/>
    </row>
    <row r="102" spans="9:9" x14ac:dyDescent="0.2">
      <c r="I102" s="41"/>
    </row>
  </sheetData>
  <mergeCells count="49">
    <mergeCell ref="A60:H60"/>
    <mergeCell ref="A57:H57"/>
    <mergeCell ref="D48:E48"/>
    <mergeCell ref="D49:E49"/>
    <mergeCell ref="D50:E50"/>
    <mergeCell ref="D51:E51"/>
    <mergeCell ref="D52:E52"/>
    <mergeCell ref="D53:E53"/>
    <mergeCell ref="D54:E54"/>
    <mergeCell ref="D55:E55"/>
    <mergeCell ref="A56:H56"/>
    <mergeCell ref="A58:H58"/>
    <mergeCell ref="A59:H59"/>
    <mergeCell ref="D47:E47"/>
    <mergeCell ref="A34:F34"/>
    <mergeCell ref="A35:F35"/>
    <mergeCell ref="A36:F36"/>
    <mergeCell ref="A37:F37"/>
    <mergeCell ref="A38:F38"/>
    <mergeCell ref="A39:H39"/>
    <mergeCell ref="D42:E42"/>
    <mergeCell ref="D43:E43"/>
    <mergeCell ref="D44:E44"/>
    <mergeCell ref="D45:E45"/>
    <mergeCell ref="D46:E46"/>
    <mergeCell ref="A33:F33"/>
    <mergeCell ref="A20:E20"/>
    <mergeCell ref="A21:E21"/>
    <mergeCell ref="A22:E22"/>
    <mergeCell ref="A23:E23"/>
    <mergeCell ref="A24:E24"/>
    <mergeCell ref="A25:E25"/>
    <mergeCell ref="A26:E26"/>
    <mergeCell ref="A27:E27"/>
    <mergeCell ref="A28:H28"/>
    <mergeCell ref="A31:F31"/>
    <mergeCell ref="A32:F32"/>
    <mergeCell ref="A19:E19"/>
    <mergeCell ref="A3:C3"/>
    <mergeCell ref="A7:F7"/>
    <mergeCell ref="A8:F8"/>
    <mergeCell ref="A9:F9"/>
    <mergeCell ref="A10:F10"/>
    <mergeCell ref="A11:F11"/>
    <mergeCell ref="A12:F12"/>
    <mergeCell ref="A13:F13"/>
    <mergeCell ref="A14:F14"/>
    <mergeCell ref="A15:H15"/>
    <mergeCell ref="A18:E18"/>
  </mergeCells>
  <phoneticPr fontId="0" type="noConversion"/>
  <printOptions horizontalCentered="1"/>
  <pageMargins left="0.55118110236220474" right="0.55118110236220474" top="0.78740157480314965" bottom="0.78740157480314965" header="0.51181102362204722" footer="0.51181102362204722"/>
  <pageSetup paperSize="9" scale="89" orientation="landscape" r:id="rId1"/>
  <headerFooter alignWithMargins="0">
    <oddFooter>&amp;L&amp;8&amp;F Rev 1 of 310805&amp;C&amp;8&amp;A&amp;R&amp;8 PRINTED: &amp;D</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34"/>
  </sheetPr>
  <dimension ref="A1:H54"/>
  <sheetViews>
    <sheetView zoomScaleNormal="100" zoomScaleSheetLayoutView="75" workbookViewId="0">
      <selection activeCell="H11" sqref="H11"/>
    </sheetView>
  </sheetViews>
  <sheetFormatPr defaultRowHeight="15" x14ac:dyDescent="0.2"/>
  <cols>
    <col min="2" max="2" width="11.6640625" customWidth="1"/>
    <col min="3" max="3" width="14" bestFit="1" customWidth="1"/>
    <col min="4" max="4" width="7.109375" customWidth="1"/>
    <col min="5" max="5" width="28.109375" customWidth="1"/>
    <col min="6" max="6" width="8.33203125" customWidth="1"/>
    <col min="7" max="7" width="6.5546875" customWidth="1"/>
    <col min="8" max="8" width="9.5546875" bestFit="1" customWidth="1"/>
  </cols>
  <sheetData>
    <row r="1" spans="1:8" ht="21.75" customHeight="1" thickTop="1" x14ac:dyDescent="0.2">
      <c r="A1" s="283" t="s">
        <v>39</v>
      </c>
      <c r="B1" s="311"/>
      <c r="C1" s="311"/>
      <c r="D1" s="311"/>
      <c r="E1" s="311"/>
      <c r="F1" s="311"/>
      <c r="G1" s="311"/>
      <c r="H1" s="312"/>
    </row>
    <row r="2" spans="1:8" ht="19.5" customHeight="1" x14ac:dyDescent="0.2">
      <c r="A2" s="353" t="s">
        <v>235</v>
      </c>
      <c r="B2" s="314"/>
      <c r="C2" s="314"/>
      <c r="D2" s="314"/>
      <c r="E2" s="314"/>
      <c r="F2" s="314"/>
      <c r="G2" s="314"/>
      <c r="H2" s="315"/>
    </row>
    <row r="3" spans="1:8" x14ac:dyDescent="0.2">
      <c r="A3" s="313"/>
      <c r="B3" s="1263" t="s">
        <v>38</v>
      </c>
      <c r="C3" s="1263"/>
      <c r="D3" s="317">
        <f>'Input Data'!D20</f>
        <v>0</v>
      </c>
      <c r="E3" s="314"/>
      <c r="F3" s="318" t="s">
        <v>181</v>
      </c>
      <c r="G3" s="993">
        <f>'Input Data'!$D$5</f>
        <v>0</v>
      </c>
      <c r="H3" s="319"/>
    </row>
    <row r="4" spans="1:8" x14ac:dyDescent="0.2">
      <c r="A4" s="320" t="s">
        <v>40</v>
      </c>
      <c r="B4" s="263" t="s">
        <v>4</v>
      </c>
      <c r="C4" s="314" t="s">
        <v>41</v>
      </c>
      <c r="D4" s="316" t="s">
        <v>40</v>
      </c>
      <c r="E4" s="263" t="s">
        <v>4</v>
      </c>
      <c r="F4" s="314" t="s">
        <v>41</v>
      </c>
      <c r="G4" s="314"/>
      <c r="H4" s="315"/>
    </row>
    <row r="5" spans="1:8" x14ac:dyDescent="0.2">
      <c r="A5" s="321" t="s">
        <v>42</v>
      </c>
      <c r="B5" s="322"/>
      <c r="C5" s="322"/>
      <c r="D5" s="323" t="s">
        <v>43</v>
      </c>
      <c r="E5" s="322"/>
      <c r="F5" s="1264"/>
      <c r="G5" s="1265"/>
      <c r="H5" s="1266"/>
    </row>
    <row r="6" spans="1:8" x14ac:dyDescent="0.2">
      <c r="A6" s="321" t="s">
        <v>44</v>
      </c>
      <c r="B6" s="322"/>
      <c r="C6" s="322"/>
      <c r="D6" s="323" t="s">
        <v>45</v>
      </c>
      <c r="E6" s="324"/>
      <c r="F6" s="1264"/>
      <c r="G6" s="1265"/>
      <c r="H6" s="1266"/>
    </row>
    <row r="7" spans="1:8" x14ac:dyDescent="0.2">
      <c r="A7" s="321" t="s">
        <v>46</v>
      </c>
      <c r="B7" s="324"/>
      <c r="C7" s="322"/>
      <c r="D7" s="323" t="s">
        <v>47</v>
      </c>
      <c r="E7" s="324"/>
      <c r="F7" s="1264"/>
      <c r="G7" s="1265"/>
      <c r="H7" s="1266"/>
    </row>
    <row r="8" spans="1:8" ht="15.75" thickBot="1" x14ac:dyDescent="0.25">
      <c r="A8" s="325"/>
      <c r="B8" s="326"/>
      <c r="C8" s="326"/>
      <c r="D8" s="326"/>
      <c r="E8" s="326"/>
      <c r="F8" s="326"/>
      <c r="G8" s="326"/>
      <c r="H8" s="327"/>
    </row>
    <row r="9" spans="1:8" ht="15.75" thickTop="1" x14ac:dyDescent="0.2">
      <c r="A9" s="328" t="s">
        <v>192</v>
      </c>
      <c r="B9" s="329"/>
      <c r="C9" s="329"/>
      <c r="D9" s="329"/>
      <c r="E9" s="329"/>
      <c r="F9" s="329"/>
      <c r="G9" s="329"/>
      <c r="H9" s="987"/>
    </row>
    <row r="10" spans="1:8" ht="28.5" x14ac:dyDescent="0.2">
      <c r="A10" s="330" t="s">
        <v>4</v>
      </c>
      <c r="B10" s="331" t="s">
        <v>48</v>
      </c>
      <c r="C10" s="330" t="s">
        <v>29</v>
      </c>
      <c r="D10" s="330" t="s">
        <v>49</v>
      </c>
      <c r="E10" s="332" t="s">
        <v>50</v>
      </c>
      <c r="F10" s="330" t="s">
        <v>10</v>
      </c>
      <c r="G10" s="330" t="s">
        <v>5</v>
      </c>
      <c r="H10" s="988" t="s">
        <v>51</v>
      </c>
    </row>
    <row r="11" spans="1:8" x14ac:dyDescent="0.2">
      <c r="A11" s="333"/>
      <c r="B11" s="334"/>
      <c r="C11" s="335"/>
      <c r="D11" s="335"/>
      <c r="E11" s="335"/>
      <c r="F11" s="1006"/>
      <c r="G11" s="994">
        <v>0</v>
      </c>
      <c r="H11" s="995">
        <f t="shared" ref="H11:H20" si="0">F11*G11</f>
        <v>0</v>
      </c>
    </row>
    <row r="12" spans="1:8" x14ac:dyDescent="0.2">
      <c r="A12" s="336"/>
      <c r="B12" s="337"/>
      <c r="C12" s="338"/>
      <c r="D12" s="338"/>
      <c r="E12" s="338"/>
      <c r="F12" s="1007"/>
      <c r="G12" s="996"/>
      <c r="H12" s="997">
        <f t="shared" si="0"/>
        <v>0</v>
      </c>
    </row>
    <row r="13" spans="1:8" x14ac:dyDescent="0.2">
      <c r="A13" s="338"/>
      <c r="B13" s="337"/>
      <c r="C13" s="338"/>
      <c r="D13" s="338"/>
      <c r="E13" s="338"/>
      <c r="F13" s="1007"/>
      <c r="G13" s="996"/>
      <c r="H13" s="997">
        <f t="shared" si="0"/>
        <v>0</v>
      </c>
    </row>
    <row r="14" spans="1:8" x14ac:dyDescent="0.2">
      <c r="A14" s="338"/>
      <c r="B14" s="337"/>
      <c r="C14" s="338"/>
      <c r="D14" s="338"/>
      <c r="E14" s="338"/>
      <c r="F14" s="1007"/>
      <c r="G14" s="996"/>
      <c r="H14" s="997">
        <f t="shared" si="0"/>
        <v>0</v>
      </c>
    </row>
    <row r="15" spans="1:8" x14ac:dyDescent="0.2">
      <c r="A15" s="338"/>
      <c r="B15" s="337"/>
      <c r="C15" s="338"/>
      <c r="D15" s="338"/>
      <c r="E15" s="338"/>
      <c r="F15" s="1007"/>
      <c r="G15" s="996"/>
      <c r="H15" s="997">
        <f t="shared" si="0"/>
        <v>0</v>
      </c>
    </row>
    <row r="16" spans="1:8" x14ac:dyDescent="0.2">
      <c r="A16" s="338"/>
      <c r="B16" s="337"/>
      <c r="C16" s="338"/>
      <c r="D16" s="338"/>
      <c r="E16" s="338"/>
      <c r="F16" s="1007"/>
      <c r="G16" s="996"/>
      <c r="H16" s="997">
        <f t="shared" si="0"/>
        <v>0</v>
      </c>
    </row>
    <row r="17" spans="1:8" x14ac:dyDescent="0.2">
      <c r="A17" s="338"/>
      <c r="B17" s="337"/>
      <c r="C17" s="338"/>
      <c r="D17" s="338"/>
      <c r="E17" s="338"/>
      <c r="F17" s="1007"/>
      <c r="G17" s="996"/>
      <c r="H17" s="997">
        <f t="shared" si="0"/>
        <v>0</v>
      </c>
    </row>
    <row r="18" spans="1:8" x14ac:dyDescent="0.2">
      <c r="A18" s="338"/>
      <c r="B18" s="337"/>
      <c r="C18" s="338"/>
      <c r="D18" s="338"/>
      <c r="E18" s="338"/>
      <c r="F18" s="1007"/>
      <c r="G18" s="996"/>
      <c r="H18" s="997">
        <f t="shared" si="0"/>
        <v>0</v>
      </c>
    </row>
    <row r="19" spans="1:8" x14ac:dyDescent="0.2">
      <c r="A19" s="339"/>
      <c r="B19" s="340"/>
      <c r="C19" s="339"/>
      <c r="D19" s="339"/>
      <c r="E19" s="339"/>
      <c r="F19" s="1008"/>
      <c r="G19" s="998"/>
      <c r="H19" s="999">
        <f t="shared" si="0"/>
        <v>0</v>
      </c>
    </row>
    <row r="20" spans="1:8" ht="15.75" thickBot="1" x14ac:dyDescent="0.25">
      <c r="A20" s="341"/>
      <c r="B20" s="342"/>
      <c r="C20" s="341"/>
      <c r="D20" s="341"/>
      <c r="E20" s="341"/>
      <c r="F20" s="1009"/>
      <c r="G20" s="1000"/>
      <c r="H20" s="1001">
        <f t="shared" si="0"/>
        <v>0</v>
      </c>
    </row>
    <row r="21" spans="1:8" ht="15.75" thickTop="1" x14ac:dyDescent="0.2">
      <c r="A21" s="343"/>
      <c r="B21" s="323"/>
      <c r="C21" s="323"/>
      <c r="D21" s="323"/>
      <c r="E21" s="323"/>
      <c r="F21" s="1010"/>
      <c r="G21" s="1002" t="s">
        <v>52</v>
      </c>
      <c r="H21" s="1003">
        <f>SUM(H11:H20)</f>
        <v>0</v>
      </c>
    </row>
    <row r="22" spans="1:8" x14ac:dyDescent="0.2">
      <c r="A22" s="314"/>
      <c r="B22" s="314"/>
      <c r="C22" s="314"/>
      <c r="D22" s="314"/>
      <c r="E22" s="314"/>
      <c r="F22" s="1011"/>
      <c r="G22" s="314"/>
      <c r="H22" s="990"/>
    </row>
    <row r="23" spans="1:8" x14ac:dyDescent="0.2">
      <c r="A23" s="314"/>
      <c r="B23" s="314"/>
      <c r="C23" s="314"/>
      <c r="D23" s="314"/>
      <c r="E23" s="314"/>
      <c r="F23" s="1011"/>
      <c r="G23" s="314"/>
      <c r="H23" s="990"/>
    </row>
    <row r="24" spans="1:8" x14ac:dyDescent="0.2">
      <c r="A24" s="344"/>
      <c r="B24" s="345"/>
      <c r="C24" s="345"/>
      <c r="D24" s="345"/>
      <c r="E24" s="345"/>
      <c r="F24" s="1012"/>
      <c r="G24" s="346"/>
      <c r="H24" s="989"/>
    </row>
    <row r="25" spans="1:8" x14ac:dyDescent="0.2">
      <c r="A25" s="347"/>
      <c r="B25" s="347"/>
      <c r="C25" s="347"/>
      <c r="D25" s="347"/>
      <c r="E25" s="347"/>
      <c r="F25" s="1011"/>
      <c r="G25" s="314"/>
      <c r="H25" s="990"/>
    </row>
    <row r="26" spans="1:8" x14ac:dyDescent="0.2">
      <c r="A26" s="328" t="s">
        <v>230</v>
      </c>
      <c r="B26" s="329"/>
      <c r="C26" s="329"/>
      <c r="D26" s="329"/>
      <c r="E26" s="329"/>
      <c r="F26" s="1013"/>
      <c r="G26" s="329"/>
      <c r="H26" s="987"/>
    </row>
    <row r="27" spans="1:8" ht="30" x14ac:dyDescent="0.2">
      <c r="A27" s="348" t="s">
        <v>4</v>
      </c>
      <c r="B27" s="349" t="s">
        <v>48</v>
      </c>
      <c r="C27" s="348" t="s">
        <v>29</v>
      </c>
      <c r="D27" s="348" t="s">
        <v>49</v>
      </c>
      <c r="E27" s="350" t="s">
        <v>50</v>
      </c>
      <c r="F27" s="1014" t="s">
        <v>10</v>
      </c>
      <c r="G27" s="330" t="s">
        <v>5</v>
      </c>
      <c r="H27" s="991" t="s">
        <v>51</v>
      </c>
    </row>
    <row r="28" spans="1:8" x14ac:dyDescent="0.2">
      <c r="A28" s="333"/>
      <c r="B28" s="334"/>
      <c r="C28" s="335"/>
      <c r="D28" s="335"/>
      <c r="E28" s="335"/>
      <c r="F28" s="1006"/>
      <c r="G28" s="994"/>
      <c r="H28" s="995">
        <f t="shared" ref="H28:H40" si="1">F28*G28</f>
        <v>0</v>
      </c>
    </row>
    <row r="29" spans="1:8" x14ac:dyDescent="0.2">
      <c r="A29" s="336"/>
      <c r="B29" s="337"/>
      <c r="C29" s="338"/>
      <c r="D29" s="338"/>
      <c r="E29" s="338"/>
      <c r="F29" s="1007"/>
      <c r="G29" s="996">
        <v>0</v>
      </c>
      <c r="H29" s="997">
        <f t="shared" si="1"/>
        <v>0</v>
      </c>
    </row>
    <row r="30" spans="1:8" x14ac:dyDescent="0.2">
      <c r="A30" s="338"/>
      <c r="B30" s="337"/>
      <c r="C30" s="338"/>
      <c r="D30" s="338"/>
      <c r="E30" s="338"/>
      <c r="F30" s="1007"/>
      <c r="G30" s="996"/>
      <c r="H30" s="997">
        <f t="shared" si="1"/>
        <v>0</v>
      </c>
    </row>
    <row r="31" spans="1:8" x14ac:dyDescent="0.2">
      <c r="A31" s="338"/>
      <c r="B31" s="337"/>
      <c r="C31" s="338"/>
      <c r="D31" s="338"/>
      <c r="E31" s="338"/>
      <c r="F31" s="1007"/>
      <c r="G31" s="996"/>
      <c r="H31" s="997">
        <f t="shared" si="1"/>
        <v>0</v>
      </c>
    </row>
    <row r="32" spans="1:8" x14ac:dyDescent="0.2">
      <c r="A32" s="338"/>
      <c r="B32" s="337"/>
      <c r="C32" s="338"/>
      <c r="D32" s="338"/>
      <c r="E32" s="338"/>
      <c r="F32" s="1007"/>
      <c r="G32" s="996"/>
      <c r="H32" s="997">
        <f t="shared" si="1"/>
        <v>0</v>
      </c>
    </row>
    <row r="33" spans="1:8" x14ac:dyDescent="0.2">
      <c r="A33" s="338"/>
      <c r="B33" s="337"/>
      <c r="C33" s="338"/>
      <c r="D33" s="338"/>
      <c r="E33" s="338"/>
      <c r="F33" s="1007"/>
      <c r="G33" s="996"/>
      <c r="H33" s="997">
        <f t="shared" si="1"/>
        <v>0</v>
      </c>
    </row>
    <row r="34" spans="1:8" x14ac:dyDescent="0.2">
      <c r="A34" s="338"/>
      <c r="B34" s="337"/>
      <c r="C34" s="338"/>
      <c r="D34" s="338"/>
      <c r="E34" s="338"/>
      <c r="F34" s="1007"/>
      <c r="G34" s="996"/>
      <c r="H34" s="997">
        <f t="shared" si="1"/>
        <v>0</v>
      </c>
    </row>
    <row r="35" spans="1:8" x14ac:dyDescent="0.2">
      <c r="A35" s="338"/>
      <c r="B35" s="337"/>
      <c r="C35" s="338"/>
      <c r="D35" s="338"/>
      <c r="E35" s="338"/>
      <c r="F35" s="1007"/>
      <c r="G35" s="996"/>
      <c r="H35" s="997">
        <f t="shared" si="1"/>
        <v>0</v>
      </c>
    </row>
    <row r="36" spans="1:8" x14ac:dyDescent="0.2">
      <c r="A36" s="338"/>
      <c r="B36" s="337"/>
      <c r="C36" s="338"/>
      <c r="D36" s="338"/>
      <c r="E36" s="338"/>
      <c r="F36" s="1007"/>
      <c r="G36" s="996"/>
      <c r="H36" s="997">
        <f t="shared" si="1"/>
        <v>0</v>
      </c>
    </row>
    <row r="37" spans="1:8" x14ac:dyDescent="0.2">
      <c r="A37" s="338"/>
      <c r="B37" s="337"/>
      <c r="C37" s="338"/>
      <c r="D37" s="338"/>
      <c r="E37" s="338"/>
      <c r="F37" s="1007"/>
      <c r="G37" s="996"/>
      <c r="H37" s="997">
        <f t="shared" si="1"/>
        <v>0</v>
      </c>
    </row>
    <row r="38" spans="1:8" x14ac:dyDescent="0.2">
      <c r="A38" s="338"/>
      <c r="B38" s="337"/>
      <c r="C38" s="338"/>
      <c r="D38" s="338"/>
      <c r="E38" s="338"/>
      <c r="F38" s="1007"/>
      <c r="G38" s="996"/>
      <c r="H38" s="997">
        <f t="shared" si="1"/>
        <v>0</v>
      </c>
    </row>
    <row r="39" spans="1:8" x14ac:dyDescent="0.2">
      <c r="A39" s="338"/>
      <c r="B39" s="337"/>
      <c r="C39" s="338"/>
      <c r="D39" s="338"/>
      <c r="E39" s="338"/>
      <c r="F39" s="1007"/>
      <c r="G39" s="996"/>
      <c r="H39" s="997">
        <f t="shared" si="1"/>
        <v>0</v>
      </c>
    </row>
    <row r="40" spans="1:8" x14ac:dyDescent="0.2">
      <c r="A40" s="338"/>
      <c r="B40" s="337"/>
      <c r="C40" s="338"/>
      <c r="D40" s="338"/>
      <c r="E40" s="338"/>
      <c r="F40" s="1007"/>
      <c r="G40" s="996"/>
      <c r="H40" s="997">
        <f t="shared" si="1"/>
        <v>0</v>
      </c>
    </row>
    <row r="41" spans="1:8" ht="15.75" thickBot="1" x14ac:dyDescent="0.25">
      <c r="A41" s="351"/>
      <c r="B41" s="352"/>
      <c r="C41" s="351"/>
      <c r="D41" s="351"/>
      <c r="E41" s="351"/>
      <c r="F41" s="1015"/>
      <c r="G41" s="1004"/>
      <c r="H41" s="1005">
        <f>F41*G41</f>
        <v>0</v>
      </c>
    </row>
    <row r="42" spans="1:8" ht="15.75" thickTop="1" x14ac:dyDescent="0.2">
      <c r="A42" s="343"/>
      <c r="B42" s="323"/>
      <c r="C42" s="323"/>
      <c r="D42" s="323"/>
      <c r="E42" s="323"/>
      <c r="F42" s="323"/>
      <c r="G42" s="1002" t="s">
        <v>53</v>
      </c>
      <c r="H42" s="1003">
        <f>SUM(H28:H41)</f>
        <v>0</v>
      </c>
    </row>
    <row r="43" spans="1:8" x14ac:dyDescent="0.2">
      <c r="A43" s="344"/>
      <c r="B43" s="345"/>
      <c r="C43" s="345"/>
      <c r="D43" s="345"/>
      <c r="E43" s="345"/>
      <c r="F43" s="345"/>
      <c r="G43" s="346"/>
      <c r="H43" s="992"/>
    </row>
    <row r="44" spans="1:8" ht="15.75" x14ac:dyDescent="0.25">
      <c r="A44" s="36"/>
      <c r="B44" s="19"/>
      <c r="C44" s="19"/>
      <c r="D44" s="19"/>
      <c r="E44" s="19"/>
      <c r="F44" s="19"/>
      <c r="G44" s="19"/>
      <c r="H44" s="400"/>
    </row>
    <row r="45" spans="1:8" x14ac:dyDescent="0.2">
      <c r="A45" s="17"/>
      <c r="B45" s="17"/>
      <c r="C45" s="17"/>
      <c r="D45" s="17"/>
      <c r="E45" s="17"/>
      <c r="F45" s="17"/>
      <c r="G45" s="17"/>
      <c r="H45" s="401"/>
    </row>
    <row r="46" spans="1:8" ht="15.75" x14ac:dyDescent="0.25">
      <c r="A46" s="19"/>
      <c r="B46" s="19"/>
      <c r="C46" s="19"/>
      <c r="D46" s="19"/>
      <c r="E46" s="19"/>
      <c r="F46" s="19"/>
      <c r="G46" s="19"/>
      <c r="H46" s="400"/>
    </row>
    <row r="47" spans="1:8" ht="15.75" x14ac:dyDescent="0.25">
      <c r="A47" s="19"/>
      <c r="B47" s="19"/>
      <c r="C47" s="19"/>
      <c r="D47" s="19"/>
      <c r="E47" s="19"/>
      <c r="F47" s="19"/>
      <c r="G47" s="19"/>
      <c r="H47" s="400"/>
    </row>
    <row r="48" spans="1:8" x14ac:dyDescent="0.2">
      <c r="H48" s="41"/>
    </row>
    <row r="49" spans="8:8" x14ac:dyDescent="0.2">
      <c r="H49" s="41"/>
    </row>
    <row r="50" spans="8:8" x14ac:dyDescent="0.2">
      <c r="H50" s="41"/>
    </row>
    <row r="51" spans="8:8" x14ac:dyDescent="0.2">
      <c r="H51" s="41"/>
    </row>
    <row r="52" spans="8:8" x14ac:dyDescent="0.2">
      <c r="H52" s="41"/>
    </row>
    <row r="53" spans="8:8" x14ac:dyDescent="0.2">
      <c r="H53" s="41"/>
    </row>
    <row r="54" spans="8:8" x14ac:dyDescent="0.2">
      <c r="H54" s="41"/>
    </row>
  </sheetData>
  <mergeCells count="4">
    <mergeCell ref="B3:C3"/>
    <mergeCell ref="F5:H5"/>
    <mergeCell ref="F6:H6"/>
    <mergeCell ref="F7:H7"/>
  </mergeCells>
  <phoneticPr fontId="0" type="noConversion"/>
  <printOptions horizontalCentered="1"/>
  <pageMargins left="0.55118110236220474" right="0.55118110236220474" top="0.78740157480314965" bottom="0.78740157480314965" header="0.51181102362204722" footer="0.51181102362204722"/>
  <pageSetup paperSize="9" scale="81" orientation="landscape" r:id="rId1"/>
  <headerFooter alignWithMargins="0">
    <oddFooter>&amp;L&amp;8&amp;F Rev 1 of 310805&amp;C&amp;8&amp;A&amp;R&amp;8 PRINTED: &amp;D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Notes</vt:lpstr>
      <vt:lpstr>Input Data</vt:lpstr>
      <vt:lpstr>Tax Invoice</vt:lpstr>
      <vt:lpstr>Scales</vt:lpstr>
      <vt:lpstr>Previous Payments</vt:lpstr>
      <vt:lpstr>Trip Sheet</vt:lpstr>
      <vt:lpstr>Travelling &amp; Subsistance</vt:lpstr>
      <vt:lpstr>Typing, Duplicating, &amp; Printing</vt:lpstr>
      <vt:lpstr>Time Based</vt:lpstr>
      <vt:lpstr>Site staff &amp; Other</vt:lpstr>
      <vt:lpstr>Non Taxable</vt:lpstr>
      <vt:lpstr>Summary A3</vt:lpstr>
      <vt:lpstr>'Input Data'!Print_Area</vt:lpstr>
      <vt:lpstr>Notes!Print_Area</vt:lpstr>
      <vt:lpstr>'Site staff &amp; Other'!Print_Area</vt:lpstr>
      <vt:lpstr>'Tax Invoice'!Print_Area</vt:lpstr>
      <vt:lpstr>'Time Based'!Print_Area</vt:lpstr>
      <vt:lpstr>'Travelling &amp; Subsistance'!Print_Area</vt:lpstr>
      <vt:lpstr>SCALE_1997B</vt:lpstr>
      <vt:lpstr>SCALE_1997E</vt:lpstr>
      <vt:lpstr>SCALE_1997QS</vt:lpstr>
      <vt:lpstr>SCALE_1998B</vt:lpstr>
      <vt:lpstr>SCALE_1998E</vt:lpstr>
      <vt:lpstr>SCALE_1998QS</vt:lpstr>
      <vt:lpstr>SCALE_2000B</vt:lpstr>
      <vt:lpstr>SCALE_2000E</vt:lpstr>
      <vt:lpstr>SCALE_2000QS</vt:lpstr>
      <vt:lpstr>SCALE_2002B</vt:lpstr>
      <vt:lpstr>SCALE_2002E</vt:lpstr>
      <vt:lpstr>SCALE_2002QS</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2011-05-31T17:58:04Z</cp:lastPrinted>
  <dcterms:created xsi:type="dcterms:W3CDTF">2000-04-06T11:32:49Z</dcterms:created>
  <dcterms:modified xsi:type="dcterms:W3CDTF">2012-11-21T08:12:49Z</dcterms:modified>
</cp:coreProperties>
</file>